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ocation" sheetId="1" state="visible" r:id="rId1"/>
    <sheet name="Store master" sheetId="2" state="visible" r:id="rId2"/>
    <sheet name="Size curve" sheetId="3" state="visible" r:id="rId3"/>
  </sheets>
  <definedNames>
    <definedName name="_xlnm.Print_Area" localSheetId="0">'Allocation'!$A$1:$M$20</definedName>
    <definedName name="_xlnm.Print_Area" localSheetId="1">'Store master'!$A$1:$E$15</definedName>
    <definedName name="_xlnm.Print_Area" localSheetId="2">'Size curve'!$A$1:$H$14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3">
    <font>
      <name val="Calibri"/>
      <family val="2"/>
      <color theme="1"/>
      <sz val="11"/>
      <scheme val="minor"/>
    </font>
    <font>
      <name val="DejaVu Sans"/>
      <b val="1"/>
      <color rgb="00FFFFFF"/>
      <sz val="16"/>
    </font>
    <font>
      <name val="DejaVu Sans"/>
      <i val="1"/>
      <color rgb="00E9DFC9"/>
      <sz val="10"/>
    </font>
    <font>
      <name val="DejaVu Sans"/>
      <b val="1"/>
      <color rgb="00FFFFFF"/>
      <sz val="9"/>
    </font>
    <font>
      <name val="DejaVu Sans"/>
      <b val="1"/>
      <color rgb="0014201F"/>
      <sz val="20"/>
    </font>
    <font>
      <name val="DejaVu Sans"/>
      <b val="1"/>
      <color rgb="000000FF"/>
      <sz val="20"/>
    </font>
    <font>
      <name val="DejaVu Sans"/>
      <b val="1"/>
      <color rgb="00FFFFFF"/>
      <sz val="10"/>
    </font>
    <font>
      <name val="DejaVu Sans"/>
      <color rgb="0014201F"/>
      <sz val="10"/>
    </font>
    <font>
      <name val="DejaVu Sans"/>
      <b val="1"/>
      <sz val="10"/>
    </font>
    <font>
      <name val="DejaVu Sans"/>
      <color rgb="000000FF"/>
      <sz val="10"/>
    </font>
    <font>
      <name val="DejaVu Sans"/>
      <b val="1"/>
      <color rgb="00FFFFFF"/>
      <sz val="13"/>
    </font>
    <font>
      <name val="DejaVu Sans"/>
      <b val="1"/>
      <color rgb="0014201F"/>
      <sz val="10"/>
    </font>
    <font>
      <name val="DejaVu Sans"/>
      <b val="1"/>
      <color rgb="0014201F"/>
      <sz val="11"/>
    </font>
  </fonts>
  <fills count="8">
    <fill>
      <patternFill/>
    </fill>
    <fill>
      <patternFill patternType="gray125"/>
    </fill>
    <fill>
      <patternFill patternType="solid">
        <fgColor rgb="00E9DFC9"/>
      </patternFill>
    </fill>
    <fill>
      <patternFill patternType="solid">
        <fgColor rgb="000E4C4A"/>
      </patternFill>
    </fill>
    <fill>
      <patternFill patternType="solid">
        <fgColor rgb="00F4EEDF"/>
      </patternFill>
    </fill>
    <fill>
      <patternFill patternType="solid">
        <fgColor rgb="00E8654B"/>
      </patternFill>
    </fill>
    <fill>
      <patternFill patternType="solid">
        <fgColor rgb="0014201F"/>
      </patternFill>
    </fill>
    <fill>
      <patternFill patternType="solid">
        <fgColor rgb="00FBF8F1"/>
      </patternFill>
    </fill>
  </fills>
  <borders count="2">
    <border>
      <left/>
      <right/>
      <top/>
      <bottom/>
      <diagonal/>
    </border>
    <border>
      <left style="thin">
        <color rgb="00C8BEA6"/>
      </left>
      <right style="thin">
        <color rgb="00C8BEA6"/>
      </right>
      <top style="thin">
        <color rgb="00C8BEA6"/>
      </top>
      <bottom style="thin">
        <color rgb="00C8BEA6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3" fontId="5" fillId="4" borderId="0" applyAlignment="1" pivotButton="0" quotePrefix="0" xfId="0">
      <alignment horizontal="center" vertical="center"/>
    </xf>
    <xf numFmtId="3" fontId="4" fillId="4" borderId="0" applyAlignment="1" pivotButton="0" quotePrefix="0" xfId="0">
      <alignment horizontal="center" vertical="center"/>
    </xf>
    <xf numFmtId="164" fontId="4" fillId="4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indent="1"/>
    </xf>
    <xf numFmtId="0" fontId="7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center"/>
    </xf>
    <xf numFmtId="2" fontId="9" fillId="0" borderId="1" applyAlignment="1" pivotButton="0" quotePrefix="0" xfId="0">
      <alignment horizontal="center"/>
    </xf>
    <xf numFmtId="3" fontId="7" fillId="0" borderId="1" applyAlignment="1" pivotButton="0" quotePrefix="0" xfId="0">
      <alignment horizontal="center"/>
    </xf>
    <xf numFmtId="3" fontId="9" fillId="0" borderId="1" applyAlignment="1" pivotButton="0" quotePrefix="0" xfId="0">
      <alignment horizontal="center"/>
    </xf>
    <xf numFmtId="165" fontId="7" fillId="0" borderId="1" applyAlignment="1" pivotButton="0" quotePrefix="0" xfId="0">
      <alignment horizontal="center"/>
    </xf>
    <xf numFmtId="1" fontId="9" fillId="0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7" fillId="7" borderId="1" applyAlignment="1" pivotButton="0" quotePrefix="0" xfId="0">
      <alignment horizontal="left" indent="1"/>
    </xf>
    <xf numFmtId="0" fontId="7" fillId="7" borderId="1" applyAlignment="1" pivotButton="0" quotePrefix="0" xfId="0">
      <alignment horizontal="center"/>
    </xf>
    <xf numFmtId="164" fontId="7" fillId="7" borderId="1" applyAlignment="1" pivotButton="0" quotePrefix="0" xfId="0">
      <alignment horizontal="center"/>
    </xf>
    <xf numFmtId="2" fontId="9" fillId="7" borderId="1" applyAlignment="1" pivotButton="0" quotePrefix="0" xfId="0">
      <alignment horizontal="center"/>
    </xf>
    <xf numFmtId="3" fontId="7" fillId="7" borderId="1" applyAlignment="1" pivotButton="0" quotePrefix="0" xfId="0">
      <alignment horizontal="center"/>
    </xf>
    <xf numFmtId="3" fontId="9" fillId="7" borderId="1" applyAlignment="1" pivotButton="0" quotePrefix="0" xfId="0">
      <alignment horizontal="center"/>
    </xf>
    <xf numFmtId="165" fontId="7" fillId="7" borderId="1" applyAlignment="1" pivotButton="0" quotePrefix="0" xfId="0">
      <alignment horizontal="center"/>
    </xf>
    <xf numFmtId="1" fontId="9" fillId="7" borderId="1" applyAlignment="1" pivotButton="0" quotePrefix="0" xfId="0">
      <alignment horizontal="center"/>
    </xf>
    <xf numFmtId="0" fontId="8" fillId="7" borderId="1" applyAlignment="1" pivotButton="0" quotePrefix="0" xfId="0">
      <alignment horizontal="center"/>
    </xf>
    <xf numFmtId="0" fontId="6" fillId="3" borderId="1" applyAlignment="1" pivotButton="0" quotePrefix="0" xfId="0">
      <alignment horizontal="left" indent="1"/>
    </xf>
    <xf numFmtId="0" fontId="6" fillId="3" borderId="1" pivotButton="0" quotePrefix="0" xfId="0"/>
    <xf numFmtId="3" fontId="6" fillId="3" borderId="1" pivotButton="0" quotePrefix="0" xfId="0"/>
    <xf numFmtId="0" fontId="10" fillId="3" borderId="0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164" fontId="9" fillId="0" borderId="1" applyAlignment="1" pivotButton="0" quotePrefix="0" xfId="0">
      <alignment horizontal="center"/>
    </xf>
    <xf numFmtId="164" fontId="9" fillId="7" borderId="1" applyAlignment="1" pivotButton="0" quotePrefix="0" xfId="0">
      <alignment horizontal="center"/>
    </xf>
    <xf numFmtId="0" fontId="11" fillId="4" borderId="1" applyAlignment="1" pivotButton="0" quotePrefix="0" xfId="0">
      <alignment horizontal="left" indent="1"/>
    </xf>
    <xf numFmtId="0" fontId="11" fillId="4" borderId="1" pivotButton="0" quotePrefix="0" xfId="0"/>
    <xf numFmtId="164" fontId="11" fillId="4" borderId="1" applyAlignment="1" pivotButton="0" quotePrefix="0" xfId="0">
      <alignment horizontal="center"/>
    </xf>
    <xf numFmtId="9" fontId="9" fillId="0" borderId="1" applyAlignment="1" pivotButton="0" quotePrefix="0" xfId="0">
      <alignment horizontal="center"/>
    </xf>
    <xf numFmtId="9" fontId="11" fillId="0" borderId="1" applyAlignment="1" pivotButton="0" quotePrefix="0" xfId="0">
      <alignment horizontal="center"/>
    </xf>
    <xf numFmtId="9" fontId="9" fillId="7" borderId="1" applyAlignment="1" pivotButton="0" quotePrefix="0" xfId="0">
      <alignment horizontal="center"/>
    </xf>
    <xf numFmtId="9" fontId="11" fillId="7" borderId="1" applyAlignment="1" pivotButton="0" quotePrefix="0" xfId="0">
      <alignment horizontal="center"/>
    </xf>
    <xf numFmtId="0" fontId="12" fillId="2" borderId="0" applyAlignment="1" pivotButton="0" quotePrefix="0" xfId="0">
      <alignment horizontal="left" vertical="center" indent="1"/>
    </xf>
    <xf numFmtId="3" fontId="6" fillId="3" borderId="1" applyAlignment="1" pivotButton="0" quotePrefix="0" xfId="0">
      <alignment horizontal="center"/>
    </xf>
  </cellXfs>
  <cellStyles count="1">
    <cellStyle name="Normal" xfId="0" builtinId="0" hidden="0"/>
  </cellStyles>
  <dxfs count="5">
    <dxf>
      <font>
        <b val="1"/>
        <color rgb="00FFFFFF"/>
        <sz val="20"/>
      </font>
      <fill>
        <patternFill patternType="solid">
          <fgColor rgb="002E7D5B"/>
        </patternFill>
      </fill>
    </dxf>
    <dxf>
      <font>
        <b val="1"/>
        <color rgb="00FFFFFF"/>
        <sz val="20"/>
      </font>
      <fill>
        <patternFill patternType="solid">
          <fgColor rgb="00C0392B"/>
        </patternFill>
      </fill>
    </dxf>
    <dxf>
      <font>
        <b val="1"/>
        <color rgb="00FFFFFF"/>
      </font>
      <fill>
        <patternFill patternType="solid">
          <fgColor rgb="00C0392B"/>
        </patternFill>
      </fill>
    </dxf>
    <dxf>
      <font>
        <b val="1"/>
        <color rgb="00FFFFFF"/>
      </font>
      <fill>
        <patternFill patternType="solid">
          <fgColor rgb="00E8654B"/>
        </patternFill>
      </fill>
    </dxf>
    <dxf>
      <font>
        <b val="1"/>
        <color rgb="00FFFFFF"/>
      </font>
      <fill>
        <patternFill patternType="solid">
          <fgColor rgb="002E7D5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Vero &amp; Hale Planning</author>
  </authors>
  <commentList>
    <comment ref="C4" authorId="0" shapeId="0">
      <text>
        <t>INPUT — total units purchased for the drop. Drives every store's Total buy and the allocation tie-out.</t>
      </text>
    </comment>
    <comment ref="G4" authorId="0" shapeId="0">
      <text>
        <t>Allocated minus bought. MUST equal 0 — the anchor store absorbs the rounding residual so the column ties exactly to units bought.</t>
      </text>
    </comment>
    <comment ref="F7" authorId="0" shapeId="0">
      <text>
        <t>Initial alloc = ROUND(total_buy * weight * curve, 0) for every door except the top-weighted anchor (Kings Road), which takes total_buy minus the sum of the others so the column ties EXACTLY to units bought.</t>
      </text>
    </comment>
    <comment ref="K7" authorId="0" shapeId="0">
      <text>
        <t>Suggested replen = MAX(0, CEILING(target_weeks*ROS - stock, min_pack)). CEILING rounds the raw need UP to the next whole min-pack multiple so we never ship a broken case.</t>
      </text>
    </comment>
  </commentList>
</comments>
</file>

<file path=xl/comments/comment2.xml><?xml version="1.0" encoding="utf-8"?>
<comments xmlns="http://schemas.openxmlformats.org/spreadsheetml/2006/main">
  <authors>
    <author>Vero &amp; Hale Planning</author>
  </authors>
  <commentList>
    <comment ref="C3" authorId="0" shapeId="0">
      <text>
        <t>Door weights are the demand share of each store; they MUST sum to 1.0. The check cell below flags any drift.</t>
      </text>
    </comment>
  </commentList>
</comments>
</file>

<file path=xl/comments/comment3.xml><?xml version="1.0" encoding="utf-8"?>
<comments xmlns="http://schemas.openxmlformats.org/spreadsheetml/2006/main">
  <authors>
    <author>Vero &amp; Hale Planning</author>
  </authors>
  <commentList>
    <comment ref="B3" authorId="0" shapeId="0">
      <text>
        <t>Size mix per cluster as % of that cluster's units; each row MUST sum to 100%. The Check column flags drift.</t>
      </text>
    </comment>
    <comment ref="B14" authorId="0" shapeId="0">
      <text>
        <t>Total allocated across the four clusters ties back to units bought (4,800) via the Allocation initial-alloc column.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1</row>
      <rowOff>0</rowOff>
    </from>
    <ext cx="1866900" cy="5619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tabColor rgb="000E4C4A"/>
    <outlinePr summaryBelow="1" summaryRight="1"/>
    <pageSetUpPr fitToPage="1"/>
  </sheetPr>
  <dimension ref="A1:M2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9" customWidth="1" min="3" max="3"/>
    <col width="8" customWidth="1" min="4" max="4"/>
    <col width="9" customWidth="1" min="5" max="5"/>
    <col width="9" customWidth="1" min="6" max="6"/>
    <col width="9" customWidth="1" min="7" max="7"/>
    <col width="9" customWidth="1" min="8" max="8"/>
    <col width="8" customWidth="1" min="9" max="9"/>
    <col width="8" customWidth="1" min="10" max="10"/>
    <col width="11" customWidth="1" min="11" max="11"/>
    <col width="7" customWidth="1" min="12" max="12"/>
    <col width="11" customWidth="1" min="13" max="13"/>
  </cols>
  <sheetData>
    <row r="1" ht="22" customHeight="1">
      <c r="A1" s="1" t="n"/>
      <c r="B1" s="1" t="n"/>
      <c r="C1" s="2" t="inlineStr">
        <is>
          <t>VERO &amp; HALE  —  ALLOCATION &amp; REPLENISHMENT</t>
        </is>
      </c>
    </row>
    <row r="2" ht="16" customHeight="1">
      <c r="A2" s="1" t="n"/>
      <c r="B2" s="1" t="n"/>
      <c r="C2" s="3" t="inlineStr">
        <is>
          <t>Marlowe Trench  ·  Fall drop  ·  12 doors  ·  initial allocation + weekly replen</t>
        </is>
      </c>
    </row>
    <row r="3" ht="18" customHeight="1">
      <c r="A3" s="1" t="n"/>
      <c r="B3" s="1" t="n"/>
      <c r="C3" s="4" t="inlineStr">
        <is>
          <t>UNITS BOUGHT</t>
        </is>
      </c>
      <c r="E3" s="4" t="inlineStr">
        <is>
          <t>ALLOCATED</t>
        </is>
      </c>
      <c r="G3" s="4" t="inlineStr">
        <is>
          <t>TIE CHECK</t>
        </is>
      </c>
      <c r="I3" s="5" t="inlineStr">
        <is>
          <t>STORES AT RISK</t>
        </is>
      </c>
      <c r="K3" s="4" t="inlineStr">
        <is>
          <t>% COVERED</t>
        </is>
      </c>
    </row>
    <row r="4" ht="18" customHeight="1">
      <c r="A4" s="1" t="n"/>
      <c r="B4" s="1" t="n"/>
      <c r="C4" s="6" t="n">
        <v>4800</v>
      </c>
      <c r="E4" s="7">
        <f>SUM(F8:F19)</f>
        <v/>
      </c>
      <c r="G4" s="7">
        <f>E4-C4</f>
        <v/>
      </c>
      <c r="I4" s="7">
        <f>COUNTIF(M8:M19,"Stockout")+COUNTIF(M8:M19,"Overstock")</f>
        <v/>
      </c>
      <c r="K4" s="8">
        <f>COUNTIF(M8:M19,"OK")/12</f>
        <v/>
      </c>
    </row>
    <row r="5" ht="18" customHeight="1">
      <c r="A5" s="1" t="n"/>
      <c r="B5" s="1" t="n"/>
    </row>
    <row r="6" ht="15" customHeight="1">
      <c r="A6" s="1" t="n"/>
      <c r="B6" s="1" t="n"/>
    </row>
    <row r="7" ht="30" customHeight="1">
      <c r="A7" s="9" t="inlineStr">
        <is>
          <t>Store</t>
        </is>
      </c>
      <c r="B7" s="9" t="inlineStr">
        <is>
          <t>Cluster</t>
        </is>
      </c>
      <c r="C7" s="9" t="inlineStr">
        <is>
          <t>Weight</t>
        </is>
      </c>
      <c r="D7" s="9" t="inlineStr">
        <is>
          <t>Curve
factor</t>
        </is>
      </c>
      <c r="E7" s="9" t="inlineStr">
        <is>
          <t>Total buy</t>
        </is>
      </c>
      <c r="F7" s="9" t="inlineStr">
        <is>
          <t>Initial
alloc</t>
        </is>
      </c>
      <c r="G7" s="9" t="inlineStr">
        <is>
          <t>Stock on
hand</t>
        </is>
      </c>
      <c r="H7" s="9" t="inlineStr">
        <is>
          <t>ROS
units/wk</t>
        </is>
      </c>
      <c r="I7" s="9" t="inlineStr">
        <is>
          <t>Weeks
cover</t>
        </is>
      </c>
      <c r="J7" s="9" t="inlineStr">
        <is>
          <t>Target
weeks</t>
        </is>
      </c>
      <c r="K7" s="9" t="inlineStr">
        <is>
          <t>Suggested
replen</t>
        </is>
      </c>
      <c r="L7" s="9" t="inlineStr">
        <is>
          <t>Min
pack</t>
        </is>
      </c>
      <c r="M7" s="9" t="inlineStr">
        <is>
          <t>Flag</t>
        </is>
      </c>
    </row>
    <row r="8">
      <c r="A8" s="10" t="inlineStr">
        <is>
          <t>Kings Road</t>
        </is>
      </c>
      <c r="B8" s="11">
        <f>INDEX('Store master'!$B$3:$B$14,MATCH(A8,'Store master'!$A$3:$A$14,0))</f>
        <v/>
      </c>
      <c r="C8" s="12">
        <f>INDEX('Store master'!$C$3:$C$14,MATCH(A8,'Store master'!$A$3:$A$14,0))</f>
        <v/>
      </c>
      <c r="D8" s="13" t="n">
        <v>1.05</v>
      </c>
      <c r="E8" s="14">
        <f>$C$4</f>
        <v/>
      </c>
      <c r="F8" s="14">
        <f>$C$4-SUM(F9:F19)</f>
        <v/>
      </c>
      <c r="G8" s="15" t="n">
        <v>220</v>
      </c>
      <c r="H8" s="15" t="n">
        <v>45</v>
      </c>
      <c r="I8" s="16">
        <f>IFERROR(G8/H8,0)</f>
        <v/>
      </c>
      <c r="J8" s="17" t="n">
        <v>8</v>
      </c>
      <c r="K8" s="14">
        <f>MAX(0,CEILING(J8*H8-G8,L8))</f>
        <v/>
      </c>
      <c r="L8" s="17" t="n">
        <v>6</v>
      </c>
      <c r="M8" s="18">
        <f>IF(I8&lt;2,"Stockout",IF(I8&gt;12,"Overstock","OK"))</f>
        <v/>
      </c>
    </row>
    <row r="9">
      <c r="A9" s="19" t="inlineStr">
        <is>
          <t>Marylebone</t>
        </is>
      </c>
      <c r="B9" s="20">
        <f>INDEX('Store master'!$B$3:$B$14,MATCH(A9,'Store master'!$A$3:$A$14,0))</f>
        <v/>
      </c>
      <c r="C9" s="21">
        <f>INDEX('Store master'!$C$3:$C$14,MATCH(A9,'Store master'!$A$3:$A$14,0))</f>
        <v/>
      </c>
      <c r="D9" s="22" t="n">
        <v>1.05</v>
      </c>
      <c r="E9" s="23">
        <f>$C$4</f>
        <v/>
      </c>
      <c r="F9" s="23">
        <f>ROUND($C$4*C9*D9,0)</f>
        <v/>
      </c>
      <c r="G9" s="24" t="n">
        <v>90</v>
      </c>
      <c r="H9" s="24" t="n">
        <v>60</v>
      </c>
      <c r="I9" s="25">
        <f>IFERROR(G9/H9,0)</f>
        <v/>
      </c>
      <c r="J9" s="26" t="n">
        <v>8</v>
      </c>
      <c r="K9" s="23">
        <f>MAX(0,CEILING(J9*H9-G9,L9))</f>
        <v/>
      </c>
      <c r="L9" s="26" t="n">
        <v>6</v>
      </c>
      <c r="M9" s="27">
        <f>IF(I9&lt;2,"Stockout",IF(I9&gt;12,"Overstock","OK"))</f>
        <v/>
      </c>
    </row>
    <row r="10">
      <c r="A10" s="10" t="inlineStr">
        <is>
          <t>Spitalfields</t>
        </is>
      </c>
      <c r="B10" s="11">
        <f>INDEX('Store master'!$B$3:$B$14,MATCH(A10,'Store master'!$A$3:$A$14,0))</f>
        <v/>
      </c>
      <c r="C10" s="12">
        <f>INDEX('Store master'!$C$3:$C$14,MATCH(A10,'Store master'!$A$3:$A$14,0))</f>
        <v/>
      </c>
      <c r="D10" s="13" t="n">
        <v>1</v>
      </c>
      <c r="E10" s="14">
        <f>$C$4</f>
        <v/>
      </c>
      <c r="F10" s="14">
        <f>ROUND($C$4*C10*D10,0)</f>
        <v/>
      </c>
      <c r="G10" s="15" t="n">
        <v>140</v>
      </c>
      <c r="H10" s="15" t="n">
        <v>30</v>
      </c>
      <c r="I10" s="16">
        <f>IFERROR(G10/H10,0)</f>
        <v/>
      </c>
      <c r="J10" s="17" t="n">
        <v>8</v>
      </c>
      <c r="K10" s="14">
        <f>MAX(0,CEILING(J10*H10-G10,L10))</f>
        <v/>
      </c>
      <c r="L10" s="17" t="n">
        <v>6</v>
      </c>
      <c r="M10" s="18">
        <f>IF(I10&lt;2,"Stockout",IF(I10&gt;12,"Overstock","OK"))</f>
        <v/>
      </c>
    </row>
    <row r="11">
      <c r="A11" s="19" t="inlineStr">
        <is>
          <t>Covent Garden</t>
        </is>
      </c>
      <c r="B11" s="20">
        <f>INDEX('Store master'!$B$3:$B$14,MATCH(A11,'Store master'!$A$3:$A$14,0))</f>
        <v/>
      </c>
      <c r="C11" s="21">
        <f>INDEX('Store master'!$C$3:$C$14,MATCH(A11,'Store master'!$A$3:$A$14,0))</f>
        <v/>
      </c>
      <c r="D11" s="22" t="n">
        <v>1</v>
      </c>
      <c r="E11" s="23">
        <f>$C$4</f>
        <v/>
      </c>
      <c r="F11" s="23">
        <f>ROUND($C$4*C11*D11,0)</f>
        <v/>
      </c>
      <c r="G11" s="24" t="n">
        <v>160</v>
      </c>
      <c r="H11" s="24" t="n">
        <v>28</v>
      </c>
      <c r="I11" s="25">
        <f>IFERROR(G11/H11,0)</f>
        <v/>
      </c>
      <c r="J11" s="26" t="n">
        <v>8</v>
      </c>
      <c r="K11" s="23">
        <f>MAX(0,CEILING(J11*H11-G11,L11))</f>
        <v/>
      </c>
      <c r="L11" s="26" t="n">
        <v>6</v>
      </c>
      <c r="M11" s="27">
        <f>IF(I11&lt;2,"Stockout",IF(I11&gt;12,"Overstock","OK"))</f>
        <v/>
      </c>
    </row>
    <row r="12">
      <c r="A12" s="10" t="inlineStr">
        <is>
          <t>Shoreditch</t>
        </is>
      </c>
      <c r="B12" s="11">
        <f>INDEX('Store master'!$B$3:$B$14,MATCH(A12,'Store master'!$A$3:$A$14,0))</f>
        <v/>
      </c>
      <c r="C12" s="12">
        <f>INDEX('Store master'!$C$3:$C$14,MATCH(A12,'Store master'!$A$3:$A$14,0))</f>
        <v/>
      </c>
      <c r="D12" s="13" t="n">
        <v>1</v>
      </c>
      <c r="E12" s="14">
        <f>$C$4</f>
        <v/>
      </c>
      <c r="F12" s="14">
        <f>ROUND($C$4*C12*D12,0)</f>
        <v/>
      </c>
      <c r="G12" s="15" t="n">
        <v>300</v>
      </c>
      <c r="H12" s="15" t="n">
        <v>22</v>
      </c>
      <c r="I12" s="16">
        <f>IFERROR(G12/H12,0)</f>
        <v/>
      </c>
      <c r="J12" s="17" t="n">
        <v>8</v>
      </c>
      <c r="K12" s="14">
        <f>MAX(0,CEILING(J12*H12-G12,L12))</f>
        <v/>
      </c>
      <c r="L12" s="17" t="n">
        <v>6</v>
      </c>
      <c r="M12" s="18">
        <f>IF(I12&lt;2,"Stockout",IF(I12&gt;12,"Overstock","OK"))</f>
        <v/>
      </c>
    </row>
    <row r="13">
      <c r="A13" s="19" t="inlineStr">
        <is>
          <t>Islington</t>
        </is>
      </c>
      <c r="B13" s="20">
        <f>INDEX('Store master'!$B$3:$B$14,MATCH(A13,'Store master'!$A$3:$A$14,0))</f>
        <v/>
      </c>
      <c r="C13" s="21">
        <f>INDEX('Store master'!$C$3:$C$14,MATCH(A13,'Store master'!$A$3:$A$14,0))</f>
        <v/>
      </c>
      <c r="D13" s="22" t="n">
        <v>1</v>
      </c>
      <c r="E13" s="23">
        <f>$C$4</f>
        <v/>
      </c>
      <c r="F13" s="23">
        <f>ROUND($C$4*C13*D13,0)</f>
        <v/>
      </c>
      <c r="G13" s="24" t="n">
        <v>120</v>
      </c>
      <c r="H13" s="24" t="n">
        <v>25</v>
      </c>
      <c r="I13" s="25">
        <f>IFERROR(G13/H13,0)</f>
        <v/>
      </c>
      <c r="J13" s="26" t="n">
        <v>8</v>
      </c>
      <c r="K13" s="23">
        <f>MAX(0,CEILING(J13*H13-G13,L13))</f>
        <v/>
      </c>
      <c r="L13" s="26" t="n">
        <v>6</v>
      </c>
      <c r="M13" s="27">
        <f>IF(I13&lt;2,"Stockout",IF(I13&gt;12,"Overstock","OK"))</f>
        <v/>
      </c>
    </row>
    <row r="14">
      <c r="A14" s="10" t="inlineStr">
        <is>
          <t>Manchester</t>
        </is>
      </c>
      <c r="B14" s="11">
        <f>INDEX('Store master'!$B$3:$B$14,MATCH(A14,'Store master'!$A$3:$A$14,0))</f>
        <v/>
      </c>
      <c r="C14" s="12">
        <f>INDEX('Store master'!$C$3:$C$14,MATCH(A14,'Store master'!$A$3:$A$14,0))</f>
        <v/>
      </c>
      <c r="D14" s="13" t="n">
        <v>1</v>
      </c>
      <c r="E14" s="14">
        <f>$C$4</f>
        <v/>
      </c>
      <c r="F14" s="14">
        <f>ROUND($C$4*C14*D14,0)</f>
        <v/>
      </c>
      <c r="G14" s="15" t="n">
        <v>130</v>
      </c>
      <c r="H14" s="15" t="n">
        <v>30</v>
      </c>
      <c r="I14" s="16">
        <f>IFERROR(G14/H14,0)</f>
        <v/>
      </c>
      <c r="J14" s="17" t="n">
        <v>8</v>
      </c>
      <c r="K14" s="14">
        <f>MAX(0,CEILING(J14*H14-G14,L14))</f>
        <v/>
      </c>
      <c r="L14" s="17" t="n">
        <v>6</v>
      </c>
      <c r="M14" s="18">
        <f>IF(I14&lt;2,"Stockout",IF(I14&gt;12,"Overstock","OK"))</f>
        <v/>
      </c>
    </row>
    <row r="15">
      <c r="A15" s="19" t="inlineStr">
        <is>
          <t>Leeds</t>
        </is>
      </c>
      <c r="B15" s="20">
        <f>INDEX('Store master'!$B$3:$B$14,MATCH(A15,'Store master'!$A$3:$A$14,0))</f>
        <v/>
      </c>
      <c r="C15" s="21">
        <f>INDEX('Store master'!$C$3:$C$14,MATCH(A15,'Store master'!$A$3:$A$14,0))</f>
        <v/>
      </c>
      <c r="D15" s="22" t="n">
        <v>0.9</v>
      </c>
      <c r="E15" s="23">
        <f>$C$4</f>
        <v/>
      </c>
      <c r="F15" s="23">
        <f>ROUND($C$4*C15*D15,0)</f>
        <v/>
      </c>
      <c r="G15" s="24" t="n">
        <v>40</v>
      </c>
      <c r="H15" s="24" t="n">
        <v>24</v>
      </c>
      <c r="I15" s="25">
        <f>IFERROR(G15/H15,0)</f>
        <v/>
      </c>
      <c r="J15" s="26" t="n">
        <v>8</v>
      </c>
      <c r="K15" s="23">
        <f>MAX(0,CEILING(J15*H15-G15,L15))</f>
        <v/>
      </c>
      <c r="L15" s="26" t="n">
        <v>6</v>
      </c>
      <c r="M15" s="27">
        <f>IF(I15&lt;2,"Stockout",IF(I15&gt;12,"Overstock","OK"))</f>
        <v/>
      </c>
    </row>
    <row r="16">
      <c r="A16" s="10" t="inlineStr">
        <is>
          <t>Birmingham</t>
        </is>
      </c>
      <c r="B16" s="11">
        <f>INDEX('Store master'!$B$3:$B$14,MATCH(A16,'Store master'!$A$3:$A$14,0))</f>
        <v/>
      </c>
      <c r="C16" s="12">
        <f>INDEX('Store master'!$C$3:$C$14,MATCH(A16,'Store master'!$A$3:$A$14,0))</f>
        <v/>
      </c>
      <c r="D16" s="13" t="n">
        <v>0.9</v>
      </c>
      <c r="E16" s="14">
        <f>$C$4</f>
        <v/>
      </c>
      <c r="F16" s="14">
        <f>ROUND($C$4*C16*D16,0)</f>
        <v/>
      </c>
      <c r="G16" s="15" t="n">
        <v>220</v>
      </c>
      <c r="H16" s="15" t="n">
        <v>16</v>
      </c>
      <c r="I16" s="16">
        <f>IFERROR(G16/H16,0)</f>
        <v/>
      </c>
      <c r="J16" s="17" t="n">
        <v>8</v>
      </c>
      <c r="K16" s="14">
        <f>MAX(0,CEILING(J16*H16-G16,L16))</f>
        <v/>
      </c>
      <c r="L16" s="17" t="n">
        <v>6</v>
      </c>
      <c r="M16" s="18">
        <f>IF(I16&lt;2,"Stockout",IF(I16&gt;12,"Overstock","OK"))</f>
        <v/>
      </c>
    </row>
    <row r="17">
      <c r="A17" s="19" t="inlineStr">
        <is>
          <t>Bristol</t>
        </is>
      </c>
      <c r="B17" s="20">
        <f>INDEX('Store master'!$B$3:$B$14,MATCH(A17,'Store master'!$A$3:$A$14,0))</f>
        <v/>
      </c>
      <c r="C17" s="21">
        <f>INDEX('Store master'!$C$3:$C$14,MATCH(A17,'Store master'!$A$3:$A$14,0))</f>
        <v/>
      </c>
      <c r="D17" s="22" t="n">
        <v>0.9</v>
      </c>
      <c r="E17" s="23">
        <f>$C$4</f>
        <v/>
      </c>
      <c r="F17" s="23">
        <f>ROUND($C$4*C17*D17,0)</f>
        <v/>
      </c>
      <c r="G17" s="24" t="n">
        <v>100</v>
      </c>
      <c r="H17" s="24" t="n">
        <v>18</v>
      </c>
      <c r="I17" s="25">
        <f>IFERROR(G17/H17,0)</f>
        <v/>
      </c>
      <c r="J17" s="26" t="n">
        <v>8</v>
      </c>
      <c r="K17" s="23">
        <f>MAX(0,CEILING(J17*H17-G17,L17))</f>
        <v/>
      </c>
      <c r="L17" s="26" t="n">
        <v>6</v>
      </c>
      <c r="M17" s="27">
        <f>IF(I17&lt;2,"Stockout",IF(I17&gt;12,"Overstock","OK"))</f>
        <v/>
      </c>
    </row>
    <row r="18">
      <c r="A18" s="10" t="inlineStr">
        <is>
          <t>Edinburgh</t>
        </is>
      </c>
      <c r="B18" s="11">
        <f>INDEX('Store master'!$B$3:$B$14,MATCH(A18,'Store master'!$A$3:$A$14,0))</f>
        <v/>
      </c>
      <c r="C18" s="12">
        <f>INDEX('Store master'!$C$3:$C$14,MATCH(A18,'Store master'!$A$3:$A$14,0))</f>
        <v/>
      </c>
      <c r="D18" s="13" t="n">
        <v>1</v>
      </c>
      <c r="E18" s="14">
        <f>$C$4</f>
        <v/>
      </c>
      <c r="F18" s="14">
        <f>ROUND($C$4*C18*D18,0)</f>
        <v/>
      </c>
      <c r="G18" s="15" t="n">
        <v>150</v>
      </c>
      <c r="H18" s="15" t="n">
        <v>26</v>
      </c>
      <c r="I18" s="16">
        <f>IFERROR(G18/H18,0)</f>
        <v/>
      </c>
      <c r="J18" s="17" t="n">
        <v>8</v>
      </c>
      <c r="K18" s="14">
        <f>MAX(0,CEILING(J18*H18-G18,L18))</f>
        <v/>
      </c>
      <c r="L18" s="17" t="n">
        <v>6</v>
      </c>
      <c r="M18" s="18">
        <f>IF(I18&lt;2,"Stockout",IF(I18&gt;12,"Overstock","OK"))</f>
        <v/>
      </c>
    </row>
    <row r="19">
      <c r="A19" s="19" t="inlineStr">
        <is>
          <t>Online</t>
        </is>
      </c>
      <c r="B19" s="20">
        <f>INDEX('Store master'!$B$3:$B$14,MATCH(A19,'Store master'!$A$3:$A$14,0))</f>
        <v/>
      </c>
      <c r="C19" s="21">
        <f>INDEX('Store master'!$C$3:$C$14,MATCH(A19,'Store master'!$A$3:$A$14,0))</f>
        <v/>
      </c>
      <c r="D19" s="22" t="n">
        <v>0.95</v>
      </c>
      <c r="E19" s="23">
        <f>$C$4</f>
        <v/>
      </c>
      <c r="F19" s="23">
        <f>ROUND($C$4*C19*D19,0)</f>
        <v/>
      </c>
      <c r="G19" s="24" t="n">
        <v>200</v>
      </c>
      <c r="H19" s="24" t="n">
        <v>55</v>
      </c>
      <c r="I19" s="25">
        <f>IFERROR(G19/H19,0)</f>
        <v/>
      </c>
      <c r="J19" s="26" t="n">
        <v>8</v>
      </c>
      <c r="K19" s="23">
        <f>MAX(0,CEILING(J19*H19-G19,L19))</f>
        <v/>
      </c>
      <c r="L19" s="26" t="n">
        <v>12</v>
      </c>
      <c r="M19" s="27">
        <f>IF(I19&lt;2,"Stockout",IF(I19&gt;12,"Overstock","OK"))</f>
        <v/>
      </c>
    </row>
    <row r="20">
      <c r="A20" s="28" t="inlineStr">
        <is>
          <t>TOTAL / CHECK</t>
        </is>
      </c>
      <c r="B20" s="29" t="n"/>
      <c r="C20" s="29" t="n"/>
      <c r="D20" s="29" t="n"/>
      <c r="E20" s="29" t="n"/>
      <c r="F20" s="30">
        <f>SUM(F8:F19)</f>
        <v/>
      </c>
      <c r="G20" s="30">
        <f>SUM(G8:G19)</f>
        <v/>
      </c>
      <c r="H20" s="29" t="n"/>
      <c r="I20" s="29" t="n"/>
      <c r="J20" s="29" t="n"/>
      <c r="K20" s="30">
        <f>SUM(K8:K19)</f>
        <v/>
      </c>
      <c r="L20" s="29" t="n"/>
      <c r="M20" s="29" t="n"/>
    </row>
  </sheetData>
  <mergeCells count="13">
    <mergeCell ref="C4:D5"/>
    <mergeCell ref="G4:H5"/>
    <mergeCell ref="E4:F5"/>
    <mergeCell ref="G3:H3"/>
    <mergeCell ref="I4:J5"/>
    <mergeCell ref="K4:L5"/>
    <mergeCell ref="C1:M1"/>
    <mergeCell ref="C2:M2"/>
    <mergeCell ref="C3:D3"/>
    <mergeCell ref="A1:B6"/>
    <mergeCell ref="E3:F3"/>
    <mergeCell ref="K3:L3"/>
    <mergeCell ref="I3:J3"/>
  </mergeCells>
  <conditionalFormatting sqref="G4">
    <cfRule type="cellIs" priority="1" operator="equal" dxfId="0">
      <formula>0</formula>
    </cfRule>
    <cfRule type="cellIs" priority="2" operator="notEqual" dxfId="1">
      <formula>0</formula>
    </cfRule>
  </conditionalFormatting>
  <conditionalFormatting sqref="M8:M19">
    <cfRule type="cellIs" priority="3" operator="equal" dxfId="2">
      <formula>"Stockout"</formula>
    </cfRule>
    <cfRule type="cellIs" priority="4" operator="equal" dxfId="3">
      <formula>"Overstock"</formula>
    </cfRule>
    <cfRule type="cellIs" priority="5" operator="equal" dxfId="4">
      <formula>"OK"</formula>
    </cfRule>
  </conditionalFormatting>
  <conditionalFormatting sqref="I8:I19">
    <cfRule type="dataBar" priority="6">
      <dataBar>
        <cfvo type="min"/>
        <cfvo type="max"/>
        <color rgb="000E4C4A"/>
      </dataBar>
    </cfRule>
  </conditionalFormatting>
  <printOptions horizontalCentered="1"/>
  <pageMargins left="0.75" right="0.75" top="1" bottom="1" header="0.5" footer="0.5"/>
  <pageSetup orientation="landscape" fitToHeight="1" fitToWidth="1"/>
  <drawing xmlns:r="http://schemas.openxmlformats.org/officeDocument/2006/relationships" r:id="rId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E9DFC9"/>
    <outlinePr summaryBelow="1" summaryRight="1"/>
    <pageSetUpPr fitToPage="1"/>
  </sheetPr>
  <dimension ref="A1:E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4" customWidth="1" min="4" max="4"/>
    <col width="13" customWidth="1" min="5" max="5"/>
  </cols>
  <sheetData>
    <row r="1" ht="26" customHeight="1">
      <c r="A1" s="31" t="inlineStr">
        <is>
          <t>STORE MASTER  —  door weights, capacity &amp; region</t>
        </is>
      </c>
    </row>
    <row r="2" ht="20" customHeight="1">
      <c r="A2" s="32" t="inlineStr">
        <is>
          <t>Store</t>
        </is>
      </c>
      <c r="B2" s="32" t="inlineStr">
        <is>
          <t>Cluster</t>
        </is>
      </c>
      <c r="C2" s="32" t="inlineStr">
        <is>
          <t>Weight</t>
        </is>
      </c>
      <c r="D2" s="32" t="inlineStr">
        <is>
          <t>Capacity (u)</t>
        </is>
      </c>
      <c r="E2" s="32" t="inlineStr">
        <is>
          <t>Region</t>
        </is>
      </c>
    </row>
    <row r="3">
      <c r="A3" s="10" t="inlineStr">
        <is>
          <t>Kings Road</t>
        </is>
      </c>
      <c r="B3" s="11" t="inlineStr">
        <is>
          <t>Flagship</t>
        </is>
      </c>
      <c r="C3" s="33" t="n">
        <v>0.16</v>
      </c>
      <c r="D3" s="14" t="n">
        <v>1200</v>
      </c>
      <c r="E3" s="10" t="inlineStr">
        <is>
          <t>London</t>
        </is>
      </c>
    </row>
    <row r="4">
      <c r="A4" s="19" t="inlineStr">
        <is>
          <t>Marylebone</t>
        </is>
      </c>
      <c r="B4" s="20" t="inlineStr">
        <is>
          <t>Flagship</t>
        </is>
      </c>
      <c r="C4" s="34" t="n">
        <v>0.12</v>
      </c>
      <c r="D4" s="23" t="n">
        <v>950</v>
      </c>
      <c r="E4" s="19" t="inlineStr">
        <is>
          <t>London</t>
        </is>
      </c>
    </row>
    <row r="5">
      <c r="A5" s="10" t="inlineStr">
        <is>
          <t>Spitalfields</t>
        </is>
      </c>
      <c r="B5" s="11" t="inlineStr">
        <is>
          <t>Metro</t>
        </is>
      </c>
      <c r="C5" s="33" t="n">
        <v>0.1</v>
      </c>
      <c r="D5" s="14" t="n">
        <v>700</v>
      </c>
      <c r="E5" s="10" t="inlineStr">
        <is>
          <t>London</t>
        </is>
      </c>
    </row>
    <row r="6">
      <c r="A6" s="19" t="inlineStr">
        <is>
          <t>Covent Garden</t>
        </is>
      </c>
      <c r="B6" s="20" t="inlineStr">
        <is>
          <t>Metro</t>
        </is>
      </c>
      <c r="C6" s="34" t="n">
        <v>0.09</v>
      </c>
      <c r="D6" s="23" t="n">
        <v>680</v>
      </c>
      <c r="E6" s="19" t="inlineStr">
        <is>
          <t>London</t>
        </is>
      </c>
    </row>
    <row r="7">
      <c r="A7" s="10" t="inlineStr">
        <is>
          <t>Shoreditch</t>
        </is>
      </c>
      <c r="B7" s="11" t="inlineStr">
        <is>
          <t>Metro</t>
        </is>
      </c>
      <c r="C7" s="33" t="n">
        <v>0.08</v>
      </c>
      <c r="D7" s="14" t="n">
        <v>640</v>
      </c>
      <c r="E7" s="10" t="inlineStr">
        <is>
          <t>London</t>
        </is>
      </c>
    </row>
    <row r="8">
      <c r="A8" s="19" t="inlineStr">
        <is>
          <t>Islington</t>
        </is>
      </c>
      <c r="B8" s="20" t="inlineStr">
        <is>
          <t>Metro</t>
        </is>
      </c>
      <c r="C8" s="34" t="n">
        <v>0.07000000000000001</v>
      </c>
      <c r="D8" s="23" t="n">
        <v>560</v>
      </c>
      <c r="E8" s="19" t="inlineStr">
        <is>
          <t>London</t>
        </is>
      </c>
    </row>
    <row r="9">
      <c r="A9" s="10" t="inlineStr">
        <is>
          <t>Manchester</t>
        </is>
      </c>
      <c r="B9" s="11" t="inlineStr">
        <is>
          <t>Metro</t>
        </is>
      </c>
      <c r="C9" s="33" t="n">
        <v>0.08</v>
      </c>
      <c r="D9" s="14" t="n">
        <v>720</v>
      </c>
      <c r="E9" s="10" t="inlineStr">
        <is>
          <t>North</t>
        </is>
      </c>
    </row>
    <row r="10">
      <c r="A10" s="19" t="inlineStr">
        <is>
          <t>Leeds</t>
        </is>
      </c>
      <c r="B10" s="20" t="inlineStr">
        <is>
          <t>Outlet</t>
        </is>
      </c>
      <c r="C10" s="34" t="n">
        <v>0.06</v>
      </c>
      <c r="D10" s="23" t="n">
        <v>520</v>
      </c>
      <c r="E10" s="19" t="inlineStr">
        <is>
          <t>North</t>
        </is>
      </c>
    </row>
    <row r="11">
      <c r="A11" s="10" t="inlineStr">
        <is>
          <t>Birmingham</t>
        </is>
      </c>
      <c r="B11" s="11" t="inlineStr">
        <is>
          <t>Outlet</t>
        </is>
      </c>
      <c r="C11" s="33" t="n">
        <v>0.06</v>
      </c>
      <c r="D11" s="14" t="n">
        <v>540</v>
      </c>
      <c r="E11" s="10" t="inlineStr">
        <is>
          <t>Midlands</t>
        </is>
      </c>
    </row>
    <row r="12">
      <c r="A12" s="19" t="inlineStr">
        <is>
          <t>Bristol</t>
        </is>
      </c>
      <c r="B12" s="20" t="inlineStr">
        <is>
          <t>Outlet</t>
        </is>
      </c>
      <c r="C12" s="34" t="n">
        <v>0.05</v>
      </c>
      <c r="D12" s="23" t="n">
        <v>460</v>
      </c>
      <c r="E12" s="19" t="inlineStr">
        <is>
          <t>South West</t>
        </is>
      </c>
    </row>
    <row r="13">
      <c r="A13" s="10" t="inlineStr">
        <is>
          <t>Edinburgh</t>
        </is>
      </c>
      <c r="B13" s="11" t="inlineStr">
        <is>
          <t>Metro</t>
        </is>
      </c>
      <c r="C13" s="33" t="n">
        <v>0.07000000000000001</v>
      </c>
      <c r="D13" s="14" t="n">
        <v>600</v>
      </c>
      <c r="E13" s="10" t="inlineStr">
        <is>
          <t>Scotland</t>
        </is>
      </c>
    </row>
    <row r="14">
      <c r="A14" s="19" t="inlineStr">
        <is>
          <t>Online</t>
        </is>
      </c>
      <c r="B14" s="20" t="inlineStr">
        <is>
          <t>Online</t>
        </is>
      </c>
      <c r="C14" s="34" t="n">
        <v>0.06</v>
      </c>
      <c r="D14" s="23" t="n">
        <v>5000</v>
      </c>
      <c r="E14" s="19" t="inlineStr">
        <is>
          <t>National</t>
        </is>
      </c>
    </row>
    <row r="15">
      <c r="A15" s="35" t="inlineStr">
        <is>
          <t>Weight check (must = 100%)</t>
        </is>
      </c>
      <c r="B15" s="36" t="n"/>
      <c r="C15" s="37">
        <f>SUM(C3:C14)</f>
        <v/>
      </c>
      <c r="D15" s="36" t="n"/>
      <c r="E15" s="36" t="n"/>
    </row>
  </sheetData>
  <mergeCells count="2">
    <mergeCell ref="A1:E1"/>
    <mergeCell ref="A15:B15"/>
  </mergeCells>
  <conditionalFormatting sqref="C15">
    <cfRule type="cellIs" priority="1" operator="notEqual" dxfId="2">
      <formula>1</formula>
    </cfRule>
    <cfRule type="cellIs" priority="2" operator="equal" dxfId="4">
      <formula>1</formula>
    </cfRule>
  </conditionalFormatting>
  <dataValidations count="1">
    <dataValidation sqref="B3:B14" showDropDown="0" showInputMessage="0" showErrorMessage="0" allowBlank="0" errorTitle="Invalid cluster" error="Pick Flagship / Metro / Outlet / Online" promptTitle="Cluster" prompt="Choose the store cluster" type="list">
      <formula1>"Flagship,Metro,Outlet,Online"</formula1>
    </dataValidation>
  </dataValidations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E8654B"/>
    <outlinePr summaryBelow="1" summaryRight="1"/>
    <pageSetUpPr fitToPage="1"/>
  </sheetPr>
  <dimension ref="A1:H1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</cols>
  <sheetData>
    <row r="1" ht="26" customHeight="1">
      <c r="A1" s="31" t="inlineStr">
        <is>
          <t>SIZE CURVE  —  per-cluster distribution &amp; allocated split</t>
        </is>
      </c>
    </row>
    <row r="2" ht="20" customHeight="1">
      <c r="A2" s="32" t="inlineStr">
        <is>
          <t>Cluster</t>
        </is>
      </c>
      <c r="B2" s="32" t="inlineStr">
        <is>
          <t>XS</t>
        </is>
      </c>
      <c r="C2" s="32" t="inlineStr">
        <is>
          <t>S</t>
        </is>
      </c>
      <c r="D2" s="32" t="inlineStr">
        <is>
          <t>M</t>
        </is>
      </c>
      <c r="E2" s="32" t="inlineStr">
        <is>
          <t>L</t>
        </is>
      </c>
      <c r="F2" s="32" t="inlineStr">
        <is>
          <t>XL</t>
        </is>
      </c>
      <c r="G2" s="32" t="inlineStr">
        <is>
          <t>XXL</t>
        </is>
      </c>
      <c r="H2" s="32" t="inlineStr">
        <is>
          <t>Check</t>
        </is>
      </c>
    </row>
    <row r="3">
      <c r="A3" s="10" t="inlineStr">
        <is>
          <t>Flagship</t>
        </is>
      </c>
      <c r="B3" s="38" t="n">
        <v>0.08</v>
      </c>
      <c r="C3" s="38" t="n">
        <v>0.2</v>
      </c>
      <c r="D3" s="38" t="n">
        <v>0.3</v>
      </c>
      <c r="E3" s="38" t="n">
        <v>0.24</v>
      </c>
      <c r="F3" s="38" t="n">
        <v>0.13</v>
      </c>
      <c r="G3" s="38" t="n">
        <v>0.05</v>
      </c>
      <c r="H3" s="39">
        <f>SUM(B3:G3)</f>
        <v/>
      </c>
    </row>
    <row r="4">
      <c r="A4" s="19" t="inlineStr">
        <is>
          <t>Metro</t>
        </is>
      </c>
      <c r="B4" s="40" t="n">
        <v>0.07000000000000001</v>
      </c>
      <c r="C4" s="40" t="n">
        <v>0.19</v>
      </c>
      <c r="D4" s="40" t="n">
        <v>0.31</v>
      </c>
      <c r="E4" s="40" t="n">
        <v>0.25</v>
      </c>
      <c r="F4" s="40" t="n">
        <v>0.13</v>
      </c>
      <c r="G4" s="40" t="n">
        <v>0.05</v>
      </c>
      <c r="H4" s="41">
        <f>SUM(B4:G4)</f>
        <v/>
      </c>
    </row>
    <row r="5">
      <c r="A5" s="10" t="inlineStr">
        <is>
          <t>Outlet</t>
        </is>
      </c>
      <c r="B5" s="38" t="n">
        <v>0.1</v>
      </c>
      <c r="C5" s="38" t="n">
        <v>0.22</v>
      </c>
      <c r="D5" s="38" t="n">
        <v>0.3</v>
      </c>
      <c r="E5" s="38" t="n">
        <v>0.22</v>
      </c>
      <c r="F5" s="38" t="n">
        <v>0.11</v>
      </c>
      <c r="G5" s="38" t="n">
        <v>0.05</v>
      </c>
      <c r="H5" s="39">
        <f>SUM(B5:G5)</f>
        <v/>
      </c>
    </row>
    <row r="6">
      <c r="A6" s="19" t="inlineStr">
        <is>
          <t>Online</t>
        </is>
      </c>
      <c r="B6" s="40" t="n">
        <v>0.09</v>
      </c>
      <c r="C6" s="40" t="n">
        <v>0.21</v>
      </c>
      <c r="D6" s="40" t="n">
        <v>0.29</v>
      </c>
      <c r="E6" s="40" t="n">
        <v>0.23</v>
      </c>
      <c r="F6" s="40" t="n">
        <v>0.13</v>
      </c>
      <c r="G6" s="40" t="n">
        <v>0.05</v>
      </c>
      <c r="H6" s="41">
        <f>SUM(B6:G6)</f>
        <v/>
      </c>
    </row>
    <row r="8" ht="20" customHeight="1">
      <c r="A8" s="42" t="inlineStr">
        <is>
          <t>ALLOCATED SIZE SPLIT  —  cluster initial alloc  ×  size %  (live)</t>
        </is>
      </c>
    </row>
    <row r="9" ht="20" customHeight="1">
      <c r="A9" s="32" t="inlineStr">
        <is>
          <t>Cluster</t>
        </is>
      </c>
      <c r="B9" s="32" t="inlineStr">
        <is>
          <t>Cluster alloc</t>
        </is>
      </c>
      <c r="C9" s="32" t="inlineStr">
        <is>
          <t>XS</t>
        </is>
      </c>
      <c r="D9" s="32" t="inlineStr">
        <is>
          <t>S</t>
        </is>
      </c>
      <c r="E9" s="32" t="inlineStr">
        <is>
          <t>M</t>
        </is>
      </c>
      <c r="F9" s="32" t="inlineStr">
        <is>
          <t>L</t>
        </is>
      </c>
      <c r="G9" s="32" t="inlineStr">
        <is>
          <t>XL</t>
        </is>
      </c>
      <c r="H9" s="32" t="inlineStr">
        <is>
          <t>XXL</t>
        </is>
      </c>
    </row>
    <row r="10">
      <c r="A10" s="10" t="inlineStr">
        <is>
          <t>Flagship</t>
        </is>
      </c>
      <c r="B10" s="14">
        <f>SUMIF(Allocation!$B$8:$B$19,A10,Allocation!$F$8:$F$19)</f>
        <v/>
      </c>
      <c r="C10" s="14">
        <f>ROUND($B10*B$3,0)</f>
        <v/>
      </c>
      <c r="D10" s="14">
        <f>ROUND($B10*C$3,0)</f>
        <v/>
      </c>
      <c r="E10" s="14">
        <f>ROUND($B10*D$3,0)</f>
        <v/>
      </c>
      <c r="F10" s="14">
        <f>ROUND($B10*E$3,0)</f>
        <v/>
      </c>
      <c r="G10" s="14">
        <f>ROUND($B10*F$3,0)</f>
        <v/>
      </c>
      <c r="H10" s="14">
        <f>ROUND($B10*G$3,0)</f>
        <v/>
      </c>
    </row>
    <row r="11">
      <c r="A11" s="19" t="inlineStr">
        <is>
          <t>Metro</t>
        </is>
      </c>
      <c r="B11" s="23">
        <f>SUMIF(Allocation!$B$8:$B$19,A11,Allocation!$F$8:$F$19)</f>
        <v/>
      </c>
      <c r="C11" s="23">
        <f>ROUND($B11*B$4,0)</f>
        <v/>
      </c>
      <c r="D11" s="23">
        <f>ROUND($B11*C$4,0)</f>
        <v/>
      </c>
      <c r="E11" s="23">
        <f>ROUND($B11*D$4,0)</f>
        <v/>
      </c>
      <c r="F11" s="23">
        <f>ROUND($B11*E$4,0)</f>
        <v/>
      </c>
      <c r="G11" s="23">
        <f>ROUND($B11*F$4,0)</f>
        <v/>
      </c>
      <c r="H11" s="23">
        <f>ROUND($B11*G$4,0)</f>
        <v/>
      </c>
    </row>
    <row r="12">
      <c r="A12" s="10" t="inlineStr">
        <is>
          <t>Outlet</t>
        </is>
      </c>
      <c r="B12" s="14">
        <f>SUMIF(Allocation!$B$8:$B$19,A12,Allocation!$F$8:$F$19)</f>
        <v/>
      </c>
      <c r="C12" s="14">
        <f>ROUND($B12*B$5,0)</f>
        <v/>
      </c>
      <c r="D12" s="14">
        <f>ROUND($B12*C$5,0)</f>
        <v/>
      </c>
      <c r="E12" s="14">
        <f>ROUND($B12*D$5,0)</f>
        <v/>
      </c>
      <c r="F12" s="14">
        <f>ROUND($B12*E$5,0)</f>
        <v/>
      </c>
      <c r="G12" s="14">
        <f>ROUND($B12*F$5,0)</f>
        <v/>
      </c>
      <c r="H12" s="14">
        <f>ROUND($B12*G$5,0)</f>
        <v/>
      </c>
    </row>
    <row r="13">
      <c r="A13" s="19" t="inlineStr">
        <is>
          <t>Online</t>
        </is>
      </c>
      <c r="B13" s="23">
        <f>SUMIF(Allocation!$B$8:$B$19,A13,Allocation!$F$8:$F$19)</f>
        <v/>
      </c>
      <c r="C13" s="23">
        <f>ROUND($B13*B$6,0)</f>
        <v/>
      </c>
      <c r="D13" s="23">
        <f>ROUND($B13*C$6,0)</f>
        <v/>
      </c>
      <c r="E13" s="23">
        <f>ROUND($B13*D$6,0)</f>
        <v/>
      </c>
      <c r="F13" s="23">
        <f>ROUND($B13*E$6,0)</f>
        <v/>
      </c>
      <c r="G13" s="23">
        <f>ROUND($B13*F$6,0)</f>
        <v/>
      </c>
      <c r="H13" s="23">
        <f>ROUND($B13*G$6,0)</f>
        <v/>
      </c>
    </row>
    <row r="14">
      <c r="A14" s="28" t="inlineStr">
        <is>
          <t>TOTAL</t>
        </is>
      </c>
      <c r="B14" s="43">
        <f>SUM(B10:B13)</f>
        <v/>
      </c>
      <c r="C14" s="43">
        <f>SUM(C10:C13)</f>
        <v/>
      </c>
      <c r="D14" s="43">
        <f>SUM(D10:D13)</f>
        <v/>
      </c>
      <c r="E14" s="43">
        <f>SUM(E10:E13)</f>
        <v/>
      </c>
      <c r="F14" s="43">
        <f>SUM(F10:F13)</f>
        <v/>
      </c>
      <c r="G14" s="43">
        <f>SUM(G10:G13)</f>
        <v/>
      </c>
      <c r="H14" s="43">
        <f>SUM(H10:H13)</f>
        <v/>
      </c>
    </row>
  </sheetData>
  <mergeCells count="2">
    <mergeCell ref="A8:H8"/>
    <mergeCell ref="A1:H1"/>
  </mergeCells>
  <conditionalFormatting sqref="H3:H6">
    <cfRule type="cellIs" priority="1" operator="notEqual" dxfId="2">
      <formula>1</formula>
    </cfRule>
    <cfRule type="cellIs" priority="2" operator="equal" dxfId="4">
      <formula>1</formula>
    </cfRule>
  </conditionalFormatting>
  <printOptions horizontalCentered="1"/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2026-07-15T08:54:55Z</dcterms:created>
  <dcterms:modified xsi:type="dcterms:W3CDTF">2026-07-15T08:54:55Z</dcterms:modified>
</cp:coreProperties>
</file>