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rade" sheetId="1" state="visible" r:id="rId3"/>
    <sheet name="By style" sheetId="2" state="visible" r:id="rId4"/>
    <sheet name="Actions" sheetId="3" state="visible" r:id="rId5"/>
  </sheets>
  <definedNames>
    <definedName function="false" hidden="false" localSheetId="2" name="_xlnm.Print_Area" vbProcedure="false">Actions!$A$1:$F$24</definedName>
    <definedName function="false" hidden="true" localSheetId="2" name="_xlnm._FilterDatabase" vbProcedure="false">Actions!$A$9:$F$24</definedName>
    <definedName function="false" hidden="false" localSheetId="1" name="_xlnm.Print_Area" vbProcedure="false">'By style'!$A$1:$J$18</definedName>
    <definedName function="false" hidden="true" localSheetId="1" name="_xlnm._FilterDatabase" vbProcedure="false">'By style'!$A$3:$J$18</definedName>
    <definedName function="false" hidden="false" localSheetId="0" name="_xlnm.Print_Area" vbProcedure="false">Trade!$A$1:$S$16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E9" authorId="0">
      <text>
        <r>
          <rPr>
            <sz val="10"/>
            <rFont val="Arial"/>
            <family val="2"/>
          </rPr>
          <t xml:space="preserve">Auto-flag rule:
MARKDOWN CANDIDATE  if  Sell-Through &lt; H4  AND  Weeks Cover &gt; H6
REORDER  if  Sell-Through &gt; H5  AND  Weeks Cover &lt; H7
otherwise  hold.
Sell-Through &amp; Weeks Cover are pulled live from 'By style' by INDEX/MATCH on Style.</t>
        </r>
      </text>
    </comment>
  </commentList>
</comments>
</file>

<file path=xl/sharedStrings.xml><?xml version="1.0" encoding="utf-8"?>
<sst xmlns="http://schemas.openxmlformats.org/spreadsheetml/2006/main" count="97" uniqueCount="55">
  <si>
    <t xml:space="preserve">Lune the Label</t>
  </si>
  <si>
    <t xml:space="preserve">In-Season Trade Report  —  Week 14</t>
  </si>
  <si>
    <t xml:space="preserve">Trader: Margaux Devlin</t>
  </si>
  <si>
    <t xml:space="preserve">As of:</t>
  </si>
  <si>
    <t xml:space="preserve">Category</t>
  </si>
  <si>
    <t xml:space="preserve">Sales Actual (£)</t>
  </si>
  <si>
    <t xml:space="preserve">Sales Plan (£)</t>
  </si>
  <si>
    <t xml:space="preserve">Var %</t>
  </si>
  <si>
    <t xml:space="preserve">LY Sales (£)</t>
  </si>
  <si>
    <t xml:space="preserve">YoY %</t>
  </si>
  <si>
    <t xml:space="preserve">Stock (£)</t>
  </si>
  <si>
    <t xml:space="preserve">Weeks Cover</t>
  </si>
  <si>
    <t xml:space="preserve">Sell-Through %</t>
  </si>
  <si>
    <t xml:space="preserve">Markdown %</t>
  </si>
  <si>
    <t xml:space="preserve">Margin Act %</t>
  </si>
  <si>
    <t xml:space="preserve">Margin Plan %</t>
  </si>
  <si>
    <t xml:space="preserve">Margin Var (ppt)</t>
  </si>
  <si>
    <t xml:space="preserve">Weekly £ — last 5 wks (W10→W14)</t>
  </si>
  <si>
    <t xml:space="preserve">Dresses</t>
  </si>
  <si>
    <t xml:space="preserve">Knitwear</t>
  </si>
  <si>
    <t xml:space="preserve">Tops</t>
  </si>
  <si>
    <t xml:space="preserve">Denim</t>
  </si>
  <si>
    <t xml:space="preserve">Outerwear</t>
  </si>
  <si>
    <t xml:space="preserve">Accessories</t>
  </si>
  <si>
    <t xml:space="preserve">TOTAL</t>
  </si>
  <si>
    <t xml:space="preserve">Performance watch</t>
  </si>
  <si>
    <t xml:space="preserve">Top performer (max Var %)</t>
  </si>
  <si>
    <t xml:space="preserve">Bottom performer (min Var %)</t>
  </si>
  <si>
    <t xml:space="preserve">Lune the Label  —  Style Ledger, Week 14</t>
  </si>
  <si>
    <t xml:space="preserve">Style</t>
  </si>
  <si>
    <t xml:space="preserve">Rank</t>
  </si>
  <si>
    <t xml:space="preserve">Céline Slip Dress</t>
  </si>
  <si>
    <t xml:space="preserve">Margaux Midi Dress</t>
  </si>
  <si>
    <t xml:space="preserve">Odette Knit Vest</t>
  </si>
  <si>
    <t xml:space="preserve">Juno Cardigan</t>
  </si>
  <si>
    <t xml:space="preserve">Willa Ribbed Tee</t>
  </si>
  <si>
    <t xml:space="preserve">Rae Poplin Shirt</t>
  </si>
  <si>
    <t xml:space="preserve">Sonnet Silk Cami</t>
  </si>
  <si>
    <t xml:space="preserve">Ines High-Rise Jean</t>
  </si>
  <si>
    <t xml:space="preserve">Cleo Wide Jean</t>
  </si>
  <si>
    <t xml:space="preserve">Faye Trench</t>
  </si>
  <si>
    <t xml:space="preserve">Marlowe Wool Coat</t>
  </si>
  <si>
    <t xml:space="preserve">Bea Quilted Jacket</t>
  </si>
  <si>
    <t xml:space="preserve">Lux Leather Belt</t>
  </si>
  <si>
    <t xml:space="preserve">Pia Silk Scarf</t>
  </si>
  <si>
    <t xml:space="preserve">Noor Tote</t>
  </si>
  <si>
    <t xml:space="preserve">Lune the Label  —  Auto-Flagged Trade Actions, Week 14</t>
  </si>
  <si>
    <t xml:space="preserve">Rule inputs (tunable)</t>
  </si>
  <si>
    <t xml:space="preserve">Threshold</t>
  </si>
  <si>
    <t xml:space="preserve">Low sell-through &lt;</t>
  </si>
  <si>
    <t xml:space="preserve">High sell-through &gt;</t>
  </si>
  <si>
    <t xml:space="preserve">High weeks cover &gt;</t>
  </si>
  <si>
    <t xml:space="preserve">Low weeks cover &lt;</t>
  </si>
  <si>
    <t xml:space="preserve">Action Flag</t>
  </si>
  <si>
    <t xml:space="preserve">Suggested action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</si>
</sst>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 mmm\ yyyy"/>
    <numFmt numFmtId="166" formatCode="\£#,##0"/>
    <numFmt numFmtId="167" formatCode="0.0%"/>
    <numFmt numFmtId="168" formatCode="0.0"/>
    <numFmt numFmtId="169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22232A"/>
      <name val="Georgia"/>
      <family val="0"/>
      <charset val="1"/>
    </font>
    <font>
      <b val="true"/>
      <sz val="13"/>
      <color rgb="FFC4623D"/>
      <name val="Calibri"/>
      <family val="0"/>
      <charset val="1"/>
    </font>
    <font>
      <sz val="10"/>
      <color rgb="FF6B6C74"/>
      <name val="Calibri"/>
      <family val="0"/>
      <charset val="1"/>
    </font>
    <font>
      <b val="true"/>
      <sz val="10"/>
      <color rgb="FF22232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10"/>
      <color rgb="FF22232A"/>
      <name val="Calibri"/>
      <family val="0"/>
      <charset val="1"/>
    </font>
    <font>
      <sz val="8"/>
      <color rgb="FF6B6C74"/>
      <name val="Calibri"/>
      <family val="0"/>
      <charset val="1"/>
    </font>
    <font>
      <b val="true"/>
      <sz val="12"/>
      <color rgb="FF22232A"/>
      <name val="Georgia"/>
      <family val="0"/>
      <charset val="1"/>
    </font>
    <font>
      <b val="true"/>
      <sz val="10"/>
      <color rgb="FFC4623D"/>
      <name val="Calibri"/>
      <family val="0"/>
      <charset val="1"/>
    </font>
    <font>
      <b val="true"/>
      <sz val="16"/>
      <color rgb="FF22232A"/>
      <name val="Georgia"/>
      <family val="0"/>
      <charset val="1"/>
    </font>
    <font>
      <b val="true"/>
      <sz val="11"/>
      <color rgb="FF22232A"/>
      <name val="Georgia"/>
      <family val="0"/>
      <charset val="1"/>
    </font>
    <font>
      <b val="true"/>
      <sz val="11"/>
      <color rgb="FFC4623D"/>
      <name val="Calibri"/>
      <family val="0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2232A"/>
        <bgColor rgb="FF003300"/>
      </patternFill>
    </fill>
    <fill>
      <patternFill patternType="solid">
        <fgColor rgb="FFC4623D"/>
        <bgColor rgb="FF8A5A1B"/>
      </patternFill>
    </fill>
    <fill>
      <patternFill patternType="solid">
        <fgColor rgb="FFFBF6EF"/>
        <bgColor rgb="FFFFFFFF"/>
      </patternFill>
    </fill>
    <fill>
      <patternFill patternType="solid">
        <fgColor rgb="FFFFFFFF"/>
        <bgColor rgb="FFFBF6E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2C7"/>
      </left>
      <right style="thin">
        <color rgb="FFD9D2C7"/>
      </right>
      <top style="thin">
        <color rgb="FFD9D2C7"/>
      </top>
      <bottom style="thin">
        <color rgb="FFD9D2C7"/>
      </bottom>
      <diagonal/>
    </border>
    <border diagonalUp="false" diagonalDown="false">
      <left style="thin">
        <color rgb="FFD9D2C7"/>
      </left>
      <right/>
      <top style="thin">
        <color rgb="FFD9D2C7"/>
      </top>
      <bottom style="thin">
        <color rgb="FFD9D2C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5">
    <dxf>
      <font>
        <b val="1"/>
        <color rgb="FF1E5B2E"/>
      </font>
      <fill>
        <patternFill>
          <bgColor rgb="FFCDE7CE"/>
        </patternFill>
      </fill>
    </dxf>
    <dxf>
      <font>
        <b val="1"/>
        <color rgb="FF8E2A1E"/>
      </font>
      <fill>
        <patternFill>
          <bgColor rgb="FFF4D2CC"/>
        </patternFill>
      </fill>
    </dxf>
    <dxf>
      <font>
        <b val="1"/>
        <color rgb="FF8A5A1B"/>
      </font>
      <fill>
        <patternFill>
          <bgColor rgb="FFFBE7C6"/>
        </patternFill>
      </fill>
    </dxf>
    <dxf>
      <fill>
        <patternFill patternType="solid">
          <fgColor rgb="FF22232A"/>
          <bgColor rgb="FF000000"/>
        </patternFill>
      </fill>
    </dxf>
    <dxf>
      <fill>
        <patternFill patternType="solid">
          <fgColor rgb="FFFBF6E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DE7CE"/>
          <bgColor rgb="FF000000"/>
        </patternFill>
      </fill>
    </dxf>
    <dxf>
      <fill>
        <patternFill patternType="solid">
          <fgColor rgb="FFF4D2CC"/>
          <bgColor rgb="FF000000"/>
        </patternFill>
      </fill>
    </dxf>
    <dxf>
      <fill>
        <patternFill patternType="solid">
          <fgColor rgb="FFFBE7C6"/>
          <bgColor rgb="FF000000"/>
        </patternFill>
      </fill>
    </dxf>
    <dxf>
      <fill>
        <patternFill patternType="solid">
          <fgColor rgb="FF1E5B2E"/>
          <bgColor rgb="FF000000"/>
        </patternFill>
      </fill>
    </dxf>
    <dxf>
      <fill>
        <patternFill patternType="solid">
          <fgColor rgb="FF8A5A1B"/>
          <bgColor rgb="FF000000"/>
        </patternFill>
      </fill>
    </dxf>
    <dxf>
      <fill>
        <patternFill patternType="solid">
          <fgColor rgb="FF8E2A1E"/>
          <bgColor rgb="FF000000"/>
        </patternFill>
      </fill>
    </dxf>
    <dxf>
      <fill>
        <patternFill patternType="solid">
          <fgColor rgb="FFECE7DF"/>
          <bgColor rgb="FF000000"/>
        </patternFill>
      </fill>
    </dxf>
    <dxf>
      <fill>
        <patternFill patternType="solid">
          <fgColor rgb="FF6B6C74"/>
          <bgColor rgb="FF000000"/>
        </patternFill>
      </fill>
    </dxf>
    <dxf>
      <font>
        <b val="1"/>
        <color rgb="FF6B6C74"/>
      </font>
      <fill>
        <patternFill>
          <bgColor rgb="FFECE7D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B"/>
      <rgbColor rgb="FF800080"/>
      <rgbColor rgb="FF008080"/>
      <rgbColor rgb="FFD9D2C7"/>
      <rgbColor rgb="FF808080"/>
      <rgbColor rgb="FF9999FF"/>
      <rgbColor rgb="FF993366"/>
      <rgbColor rgb="FFFBF6EF"/>
      <rgbColor rgb="FFECE7D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DE7CE"/>
      <rgbColor rgb="FFFBE7C6"/>
      <rgbColor rgb="FF99CCFF"/>
      <rgbColor rgb="FFFF99CC"/>
      <rgbColor rgb="FFCC99FF"/>
      <rgbColor rgb="FFF4D2CC"/>
      <rgbColor rgb="FF3366FF"/>
      <rgbColor rgb="FF33CCCC"/>
      <rgbColor rgb="FF99CC00"/>
      <rgbColor rgb="FFFFCC00"/>
      <rgbColor rgb="FFFF9900"/>
      <rgbColor rgb="FFC4623D"/>
      <rgbColor rgb="FF6B6C74"/>
      <rgbColor rgb="FF969696"/>
      <rgbColor rgb="FF003366"/>
      <rgbColor rgb="FF339966"/>
      <rgbColor rgb="FF003300"/>
      <rgbColor rgb="FF1E5B2E"/>
      <rgbColor rgb="FF8E2A1E"/>
      <rgbColor rgb="FF993366"/>
      <rgbColor rgb="FF333399"/>
      <rgbColor rgb="FF2223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368280</xdr:colOff>
      <xdr:row>4</xdr:row>
      <xdr:rowOff>18720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2857320" cy="1066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13"/>
    <col collapsed="false" customWidth="true" hidden="false" outlineLevel="0" max="4" min="4" style="0" width="8"/>
    <col collapsed="false" customWidth="true" hidden="false" outlineLevel="0" max="5" min="5" style="0" width="13"/>
    <col collapsed="false" customWidth="true" hidden="false" outlineLevel="0" max="6" min="6" style="0" width="8"/>
    <col collapsed="false" customWidth="true" hidden="false" outlineLevel="0" max="7" min="7" style="0" width="12"/>
    <col collapsed="false" customWidth="true" hidden="false" outlineLevel="0" max="8" min="8" style="0" width="11"/>
    <col collapsed="false" customWidth="true" hidden="false" outlineLevel="0" max="9" min="9" style="0" width="12"/>
    <col collapsed="false" customWidth="true" hidden="false" outlineLevel="0" max="10" min="10" style="0" width="11"/>
    <col collapsed="false" customWidth="true" hidden="false" outlineLevel="0" max="12" min="11" style="0" width="12"/>
    <col collapsed="false" customWidth="true" hidden="false" outlineLevel="0" max="13" min="13" style="0" width="14"/>
    <col collapsed="false" customWidth="true" hidden="false" outlineLevel="0" max="14" min="14" style="0" width="2"/>
    <col collapsed="false" customWidth="true" hidden="false" outlineLevel="0" max="19" min="15" style="0" width="8"/>
  </cols>
  <sheetData>
    <row r="1" customFormat="false" ht="30" hidden="false" customHeight="true" outlineLevel="0" collapsed="false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</row>
    <row r="2" customFormat="false" ht="19.5" hidden="false" customHeight="true" outlineLevel="0" collapsed="false"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customFormat="false" ht="18" hidden="false" customHeight="true" outlineLevel="0" collapsed="false">
      <c r="A3" s="3" t="s">
        <v>2</v>
      </c>
      <c r="B3" s="3"/>
      <c r="C3" s="3"/>
      <c r="D3" s="3"/>
      <c r="E3" s="4" t="s">
        <v>3</v>
      </c>
      <c r="F3" s="5" t="n">
        <f aca="true">TODAY()</f>
        <v>46218</v>
      </c>
      <c r="G3" s="5"/>
      <c r="H3" s="5"/>
      <c r="I3" s="5"/>
      <c r="J3" s="5"/>
      <c r="K3" s="5"/>
      <c r="L3" s="5"/>
      <c r="M3" s="5"/>
    </row>
    <row r="5" customFormat="false" ht="23.85" hidden="false" customHeight="true" outlineLevel="0" collapsed="false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O5" s="8" t="s">
        <v>17</v>
      </c>
      <c r="P5" s="8"/>
      <c r="Q5" s="8"/>
      <c r="R5" s="8"/>
      <c r="S5" s="8"/>
    </row>
    <row r="6" customFormat="false" ht="15" hidden="false" customHeight="false" outlineLevel="0" collapsed="false">
      <c r="A6" s="9" t="s">
        <v>18</v>
      </c>
      <c r="B6" s="10" t="n">
        <v>103000</v>
      </c>
      <c r="C6" s="10" t="n">
        <v>92000</v>
      </c>
      <c r="D6" s="11" t="n">
        <f aca="false">IFERROR((B6-C6)/C6,0)</f>
        <v>0.119565217391304</v>
      </c>
      <c r="E6" s="10" t="n">
        <v>95000</v>
      </c>
      <c r="F6" s="11" t="n">
        <f aca="false">IFERROR((B6-E6)/E6,0)</f>
        <v>0.0842105263157895</v>
      </c>
      <c r="G6" s="10" t="n">
        <v>14500</v>
      </c>
      <c r="H6" s="12" t="n">
        <f aca="false">IFERROR(G6/(B6/14),0)</f>
        <v>1.97087378640777</v>
      </c>
      <c r="I6" s="11" t="n">
        <f aca="false">IFERROR(B6/(B6+G6),0)</f>
        <v>0.876595744680851</v>
      </c>
      <c r="J6" s="11" t="n">
        <v>0.08</v>
      </c>
      <c r="K6" s="11" t="n">
        <v>0.635</v>
      </c>
      <c r="L6" s="11" t="n">
        <v>0.62</v>
      </c>
      <c r="M6" s="12" t="n">
        <f aca="false">(K6-L6)*100</f>
        <v>1.5</v>
      </c>
      <c r="O6" s="13" t="n">
        <v>6900</v>
      </c>
      <c r="P6" s="13" t="n">
        <v>7400</v>
      </c>
      <c r="Q6" s="13" t="n">
        <v>7100</v>
      </c>
      <c r="R6" s="13" t="n">
        <v>7800</v>
      </c>
      <c r="S6" s="13" t="n">
        <v>8300</v>
      </c>
    </row>
    <row r="7" customFormat="false" ht="15" hidden="false" customHeight="false" outlineLevel="0" collapsed="false">
      <c r="A7" s="14" t="s">
        <v>19</v>
      </c>
      <c r="B7" s="15" t="n">
        <v>24000</v>
      </c>
      <c r="C7" s="15" t="n">
        <v>40000</v>
      </c>
      <c r="D7" s="16" t="n">
        <f aca="false">IFERROR((B7-C7)/C7,0)</f>
        <v>-0.4</v>
      </c>
      <c r="E7" s="15" t="n">
        <v>30000</v>
      </c>
      <c r="F7" s="16" t="n">
        <f aca="false">IFERROR((B7-E7)/E7,0)</f>
        <v>-0.2</v>
      </c>
      <c r="G7" s="15" t="n">
        <v>98000</v>
      </c>
      <c r="H7" s="17" t="n">
        <f aca="false">IFERROR(G7/(B7/14),0)</f>
        <v>57.1666666666667</v>
      </c>
      <c r="I7" s="16" t="n">
        <f aca="false">IFERROR(B7/(B7+G7),0)</f>
        <v>0.19672131147541</v>
      </c>
      <c r="J7" s="16" t="n">
        <v>0.34</v>
      </c>
      <c r="K7" s="16" t="n">
        <v>0.54</v>
      </c>
      <c r="L7" s="16" t="n">
        <v>0.6</v>
      </c>
      <c r="M7" s="17" t="n">
        <f aca="false">(K7-L7)*100</f>
        <v>-6</v>
      </c>
      <c r="O7" s="18" t="n">
        <v>2200</v>
      </c>
      <c r="P7" s="18" t="n">
        <v>1900</v>
      </c>
      <c r="Q7" s="18" t="n">
        <v>1700</v>
      </c>
      <c r="R7" s="18" t="n">
        <v>1500</v>
      </c>
      <c r="S7" s="18" t="n">
        <v>1350</v>
      </c>
    </row>
    <row r="8" customFormat="false" ht="15" hidden="false" customHeight="false" outlineLevel="0" collapsed="false">
      <c r="A8" s="9" t="s">
        <v>20</v>
      </c>
      <c r="B8" s="10" t="n">
        <v>78000</v>
      </c>
      <c r="C8" s="10" t="n">
        <v>80000</v>
      </c>
      <c r="D8" s="11" t="n">
        <f aca="false">IFERROR((B8-C8)/C8,0)</f>
        <v>-0.025</v>
      </c>
      <c r="E8" s="10" t="n">
        <v>79000</v>
      </c>
      <c r="F8" s="11" t="n">
        <f aca="false">IFERROR((B8-E8)/E8,0)</f>
        <v>-0.0126582278481013</v>
      </c>
      <c r="G8" s="10" t="n">
        <v>75000</v>
      </c>
      <c r="H8" s="12" t="n">
        <f aca="false">IFERROR(G8/(B8/14),0)</f>
        <v>13.4615384615385</v>
      </c>
      <c r="I8" s="11" t="n">
        <f aca="false">IFERROR(B8/(B8+G8),0)</f>
        <v>0.509803921568627</v>
      </c>
      <c r="J8" s="11" t="n">
        <v>0.14</v>
      </c>
      <c r="K8" s="11" t="n">
        <v>0.61</v>
      </c>
      <c r="L8" s="11" t="n">
        <v>0.615</v>
      </c>
      <c r="M8" s="12" t="n">
        <f aca="false">(K8-L8)*100</f>
        <v>-0.5</v>
      </c>
      <c r="O8" s="13" t="n">
        <v>5400</v>
      </c>
      <c r="P8" s="13" t="n">
        <v>5600</v>
      </c>
      <c r="Q8" s="13" t="n">
        <v>5300</v>
      </c>
      <c r="R8" s="13" t="n">
        <v>5700</v>
      </c>
      <c r="S8" s="13" t="n">
        <v>5900</v>
      </c>
    </row>
    <row r="9" customFormat="false" ht="15" hidden="false" customHeight="false" outlineLevel="0" collapsed="false">
      <c r="A9" s="14" t="s">
        <v>21</v>
      </c>
      <c r="B9" s="15" t="n">
        <v>88000</v>
      </c>
      <c r="C9" s="15" t="n">
        <v>79000</v>
      </c>
      <c r="D9" s="16" t="n">
        <f aca="false">IFERROR((B9-C9)/C9,0)</f>
        <v>0.113924050632911</v>
      </c>
      <c r="E9" s="15" t="n">
        <v>72000</v>
      </c>
      <c r="F9" s="16" t="n">
        <f aca="false">IFERROR((B9-E9)/E9,0)</f>
        <v>0.222222222222222</v>
      </c>
      <c r="G9" s="15" t="n">
        <v>33000</v>
      </c>
      <c r="H9" s="17" t="n">
        <f aca="false">IFERROR(G9/(B9/14),0)</f>
        <v>5.25</v>
      </c>
      <c r="I9" s="16" t="n">
        <f aca="false">IFERROR(B9/(B9+G9),0)</f>
        <v>0.727272727272727</v>
      </c>
      <c r="J9" s="16" t="n">
        <v>0.06</v>
      </c>
      <c r="K9" s="16" t="n">
        <v>0.585</v>
      </c>
      <c r="L9" s="16" t="n">
        <v>0.56</v>
      </c>
      <c r="M9" s="17" t="n">
        <f aca="false">(K9-L9)*100</f>
        <v>2.49999999999999</v>
      </c>
      <c r="O9" s="18" t="n">
        <v>5800</v>
      </c>
      <c r="P9" s="18" t="n">
        <v>6100</v>
      </c>
      <c r="Q9" s="18" t="n">
        <v>6300</v>
      </c>
      <c r="R9" s="18" t="n">
        <v>6600</v>
      </c>
      <c r="S9" s="18" t="n">
        <v>6900</v>
      </c>
    </row>
    <row r="10" customFormat="false" ht="15" hidden="false" customHeight="false" outlineLevel="0" collapsed="false">
      <c r="A10" s="9" t="s">
        <v>22</v>
      </c>
      <c r="B10" s="10" t="n">
        <v>92000</v>
      </c>
      <c r="C10" s="10" t="n">
        <v>105000</v>
      </c>
      <c r="D10" s="11" t="n">
        <f aca="false">IFERROR((B10-C10)/C10,0)</f>
        <v>-0.123809523809524</v>
      </c>
      <c r="E10" s="10" t="n">
        <v>100000</v>
      </c>
      <c r="F10" s="11" t="n">
        <f aca="false">IFERROR((B10-E10)/E10,0)</f>
        <v>-0.08</v>
      </c>
      <c r="G10" s="10" t="n">
        <v>71000</v>
      </c>
      <c r="H10" s="12" t="n">
        <f aca="false">IFERROR(G10/(B10/14),0)</f>
        <v>10.804347826087</v>
      </c>
      <c r="I10" s="11" t="n">
        <f aca="false">IFERROR(B10/(B10+G10),0)</f>
        <v>0.56441717791411</v>
      </c>
      <c r="J10" s="11" t="n">
        <v>0.28</v>
      </c>
      <c r="K10" s="11" t="n">
        <v>0.52</v>
      </c>
      <c r="L10" s="11" t="n">
        <v>0.58</v>
      </c>
      <c r="M10" s="12" t="n">
        <f aca="false">(K10-L10)*100</f>
        <v>-6</v>
      </c>
      <c r="O10" s="13" t="n">
        <v>7200</v>
      </c>
      <c r="P10" s="13" t="n">
        <v>6800</v>
      </c>
      <c r="Q10" s="13" t="n">
        <v>6400</v>
      </c>
      <c r="R10" s="13" t="n">
        <v>5900</v>
      </c>
      <c r="S10" s="13" t="n">
        <v>5500</v>
      </c>
    </row>
    <row r="11" customFormat="false" ht="15" hidden="false" customHeight="false" outlineLevel="0" collapsed="false">
      <c r="A11" s="14" t="s">
        <v>23</v>
      </c>
      <c r="B11" s="15" t="n">
        <v>39000</v>
      </c>
      <c r="C11" s="15" t="n">
        <v>40000</v>
      </c>
      <c r="D11" s="16" t="n">
        <f aca="false">IFERROR((B11-C11)/C11,0)</f>
        <v>-0.025</v>
      </c>
      <c r="E11" s="15" t="n">
        <v>40000</v>
      </c>
      <c r="F11" s="16" t="n">
        <f aca="false">IFERROR((B11-E11)/E11,0)</f>
        <v>-0.025</v>
      </c>
      <c r="G11" s="15" t="n">
        <v>37300</v>
      </c>
      <c r="H11" s="17" t="n">
        <f aca="false">IFERROR(G11/(B11/14),0)</f>
        <v>13.3897435897436</v>
      </c>
      <c r="I11" s="16" t="n">
        <f aca="false">IFERROR(B11/(B11+G11),0)</f>
        <v>0.511140235910878</v>
      </c>
      <c r="J11" s="16" t="n">
        <v>0.12</v>
      </c>
      <c r="K11" s="16" t="n">
        <v>0.66</v>
      </c>
      <c r="L11" s="16" t="n">
        <v>0.65</v>
      </c>
      <c r="M11" s="17" t="n">
        <f aca="false">(K11-L11)*100</f>
        <v>1</v>
      </c>
      <c r="O11" s="18" t="n">
        <v>2900</v>
      </c>
      <c r="P11" s="18" t="n">
        <v>2800</v>
      </c>
      <c r="Q11" s="18" t="n">
        <v>2700</v>
      </c>
      <c r="R11" s="18" t="n">
        <v>2600</v>
      </c>
      <c r="S11" s="18" t="n">
        <v>2500</v>
      </c>
    </row>
    <row r="12" customFormat="false" ht="15" hidden="false" customHeight="false" outlineLevel="0" collapsed="false">
      <c r="A12" s="19" t="s">
        <v>24</v>
      </c>
      <c r="B12" s="20" t="n">
        <f aca="false">SUM(B6:B11)</f>
        <v>424000</v>
      </c>
      <c r="C12" s="20" t="n">
        <f aca="false">SUM(C6:C11)</f>
        <v>436000</v>
      </c>
      <c r="D12" s="21" t="n">
        <f aca="false">IFERROR((B12-C12)/C12,0)</f>
        <v>-0.0275229357798165</v>
      </c>
      <c r="E12" s="20" t="n">
        <f aca="false">SUM(E6:E11)</f>
        <v>416000</v>
      </c>
      <c r="F12" s="21" t="n">
        <f aca="false">IFERROR((B12-E12)/E12,0)</f>
        <v>0.0192307692307692</v>
      </c>
      <c r="G12" s="20" t="n">
        <f aca="false">SUM(G6:G11)</f>
        <v>328800</v>
      </c>
      <c r="H12" s="22" t="n">
        <f aca="false">IFERROR(G12/(B12/14),0)</f>
        <v>10.8566037735849</v>
      </c>
      <c r="I12" s="21" t="n">
        <f aca="false">IFERROR(B12/(B12+G12),0)</f>
        <v>0.563230605738576</v>
      </c>
      <c r="J12" s="21" t="n">
        <f aca="false">IFERROR(SUMPRODUCT(J6:J11,B6:B11)/SUM(B6:B11),0)</f>
        <v>0.148679245283019</v>
      </c>
      <c r="K12" s="21" t="n">
        <f aca="false">IFERROR(SUMPRODUCT(K6:K11,B6:B11)/SUM(B6:B11),0)</f>
        <v>0.591992924528302</v>
      </c>
      <c r="L12" s="21" t="n">
        <f aca="false">IFERROR(SUMPRODUCT(L6:L11,C6:C11)/SUM(C6:C11),0)</f>
        <v>0.599495412844037</v>
      </c>
      <c r="M12" s="22" t="n">
        <f aca="false">(K12-L12)*100</f>
        <v>-0.750248831573486</v>
      </c>
    </row>
    <row r="14" customFormat="false" ht="15" hidden="false" customHeight="false" outlineLevel="0" collapsed="false">
      <c r="A14" s="23" t="s">
        <v>25</v>
      </c>
    </row>
    <row r="15" customFormat="false" ht="15" hidden="false" customHeight="false" outlineLevel="0" collapsed="false">
      <c r="A15" s="24" t="s">
        <v>26</v>
      </c>
      <c r="B15" s="25"/>
      <c r="C15" s="26" t="str">
        <f aca="false">INDEX(A6:A11,MATCH(MAX(D6:D11),D6:D11,0))</f>
        <v>Dresses</v>
      </c>
      <c r="D15" s="27" t="n">
        <f aca="false">MAX(D6:D11)</f>
        <v>0.119565217391304</v>
      </c>
    </row>
    <row r="16" customFormat="false" ht="15" hidden="false" customHeight="false" outlineLevel="0" collapsed="false">
      <c r="A16" s="24" t="s">
        <v>27</v>
      </c>
      <c r="B16" s="25"/>
      <c r="C16" s="26" t="str">
        <f aca="false">INDEX(A6:A11,MATCH(MIN(D6:D11),D6:D11,0))</f>
        <v>Knitwear</v>
      </c>
      <c r="D16" s="27" t="n">
        <f aca="false">MIN(D6:D11)</f>
        <v>-0.4</v>
      </c>
    </row>
  </sheetData>
  <mergeCells count="5">
    <mergeCell ref="D1:M1"/>
    <mergeCell ref="D2:M2"/>
    <mergeCell ref="A3:D3"/>
    <mergeCell ref="F3:M3"/>
    <mergeCell ref="O5:S5"/>
  </mergeCells>
  <conditionalFormatting sqref="O6:S6">
    <cfRule type="dataBar" priority="2">
      <dataBar showValue="1" minLength="10" maxLength="90">
        <cfvo type="min" val="0"/>
        <cfvo type="max" val="0"/>
        <color rgb="FFC4623D"/>
      </dataBar>
      <extLst>
        <ext xmlns:x14="http://schemas.microsoft.com/office/spreadsheetml/2009/9/main" uri="{B025F937-C7B1-47D3-B67F-A62EFF666E3E}">
          <x14:id>{8DA734C0-4420-446E-BABB-B971DC81A9CE}</x14:id>
        </ext>
      </extLst>
    </cfRule>
  </conditionalFormatting>
  <conditionalFormatting sqref="O7:S7">
    <cfRule type="dataBar" priority="3">
      <dataBar showValue="1" minLength="10" maxLength="90">
        <cfvo type="min" val="0"/>
        <cfvo type="max" val="0"/>
        <color rgb="FFC4623D"/>
      </dataBar>
      <extLst>
        <ext xmlns:x14="http://schemas.microsoft.com/office/spreadsheetml/2009/9/main" uri="{B025F937-C7B1-47D3-B67F-A62EFF666E3E}">
          <x14:id>{CA498347-8FF9-40A8-85D4-303EED865FF2}</x14:id>
        </ext>
      </extLst>
    </cfRule>
  </conditionalFormatting>
  <conditionalFormatting sqref="O8:S8">
    <cfRule type="dataBar" priority="4">
      <dataBar showValue="1" minLength="10" maxLength="90">
        <cfvo type="min" val="0"/>
        <cfvo type="max" val="0"/>
        <color rgb="FFC4623D"/>
      </dataBar>
      <extLst>
        <ext xmlns:x14="http://schemas.microsoft.com/office/spreadsheetml/2009/9/main" uri="{B025F937-C7B1-47D3-B67F-A62EFF666E3E}">
          <x14:id>{A317DC30-8182-4B68-8B99-1AE657112BFD}</x14:id>
        </ext>
      </extLst>
    </cfRule>
  </conditionalFormatting>
  <conditionalFormatting sqref="O9:S9">
    <cfRule type="dataBar" priority="5">
      <dataBar showValue="1" minLength="10" maxLength="90">
        <cfvo type="min" val="0"/>
        <cfvo type="max" val="0"/>
        <color rgb="FFC4623D"/>
      </dataBar>
      <extLst>
        <ext xmlns:x14="http://schemas.microsoft.com/office/spreadsheetml/2009/9/main" uri="{B025F937-C7B1-47D3-B67F-A62EFF666E3E}">
          <x14:id>{9065F6D1-B022-4F1E-84FA-35424F3FC74C}</x14:id>
        </ext>
      </extLst>
    </cfRule>
  </conditionalFormatting>
  <conditionalFormatting sqref="O10:S10">
    <cfRule type="dataBar" priority="6">
      <dataBar showValue="1" minLength="10" maxLength="90">
        <cfvo type="min" val="0"/>
        <cfvo type="max" val="0"/>
        <color rgb="FFC4623D"/>
      </dataBar>
      <extLst>
        <ext xmlns:x14="http://schemas.microsoft.com/office/spreadsheetml/2009/9/main" uri="{B025F937-C7B1-47D3-B67F-A62EFF666E3E}">
          <x14:id>{C5ACB27A-1F72-4346-975E-83CE4DC4E55B}</x14:id>
        </ext>
      </extLst>
    </cfRule>
  </conditionalFormatting>
  <conditionalFormatting sqref="O11:S11">
    <cfRule type="dataBar" priority="7">
      <dataBar showValue="1" minLength="10" maxLength="90">
        <cfvo type="min" val="0"/>
        <cfvo type="max" val="0"/>
        <color rgb="FFC4623D"/>
      </dataBar>
      <extLst>
        <ext xmlns:x14="http://schemas.microsoft.com/office/spreadsheetml/2009/9/main" uri="{B025F937-C7B1-47D3-B67F-A62EFF666E3E}">
          <x14:id>{ECAF7C8B-CC4F-4DA6-A15C-A612E2EDFF52}</x14:id>
        </ext>
      </extLst>
    </cfRule>
  </conditionalFormatting>
  <conditionalFormatting sqref="D6:D12">
    <cfRule type="cellIs" priority="8" operator="greaterThanOrEqual" aboveAverage="0" equalAverage="0" bottom="0" percent="0" rank="0" text="" dxfId="0">
      <formula>0</formula>
    </cfRule>
    <cfRule type="cellIs" priority="9" operator="lessThan" aboveAverage="0" equalAverage="0" bottom="0" percent="0" rank="0" text="" dxfId="1">
      <formula>-0.05</formula>
    </cfRule>
    <cfRule type="cellIs" priority="10" operator="between" aboveAverage="0" equalAverage="0" bottom="0" percent="0" rank="0" text="" dxfId="2">
      <formula>-0.05</formula>
      <formula>0</formula>
    </cfRule>
  </conditionalFormatting>
  <conditionalFormatting sqref="F6:F12">
    <cfRule type="cellIs" priority="11" operator="greaterThanOrEqual" aboveAverage="0" equalAverage="0" bottom="0" percent="0" rank="0" text="" dxfId="0">
      <formula>0</formula>
    </cfRule>
    <cfRule type="cellIs" priority="12" operator="lessThan" aboveAverage="0" equalAverage="0" bottom="0" percent="0" rank="0" text="" dxfId="1">
      <formula>-0.05</formula>
    </cfRule>
    <cfRule type="cellIs" priority="13" operator="between" aboveAverage="0" equalAverage="0" bottom="0" percent="0" rank="0" text="" dxfId="2">
      <formula>-0.05</formula>
      <formula>0</formula>
    </cfRule>
  </conditionalFormatting>
  <conditionalFormatting sqref="M6:M12">
    <cfRule type="cellIs" priority="14" operator="greaterThanOrEqual" aboveAverage="0" equalAverage="0" bottom="0" percent="0" rank="0" text="" dxfId="0">
      <formula>0</formula>
    </cfRule>
    <cfRule type="cellIs" priority="15" operator="lessThan" aboveAverage="0" equalAverage="0" bottom="0" percent="0" rank="0" text="" dxfId="1">
      <formula>-1</formula>
    </cfRule>
    <cfRule type="cellIs" priority="16" operator="between" aboveAverage="0" equalAverage="0" bottom="0" percent="0" rank="0" text="" dxfId="2">
      <formula>-1</formula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A734C0-4420-446E-BABB-B971DC81A9CE}">
            <x14:dataBar minLength="10" maxLength="90" axisPosition="none" gradient="true">
              <x14:cfvo type="min"/>
              <x14:cfvo type="max"/>
              <x14:negativeFillColor rgb="FFC4623D"/>
              <x14:axisColor rgb="FF000000"/>
            </x14:dataBar>
          </x14:cfRule>
          <xm:sqref>O6:S6</xm:sqref>
        </x14:conditionalFormatting>
        <x14:conditionalFormatting xmlns:xm="http://schemas.microsoft.com/office/excel/2006/main">
          <x14:cfRule type="dataBar" id="{CA498347-8FF9-40A8-85D4-303EED865FF2}">
            <x14:dataBar minLength="10" maxLength="90" axisPosition="none" gradient="true">
              <x14:cfvo type="min"/>
              <x14:cfvo type="max"/>
              <x14:negativeFillColor rgb="FFC4623D"/>
              <x14:axisColor rgb="FF000000"/>
            </x14:dataBar>
          </x14:cfRule>
          <xm:sqref>O7:S7</xm:sqref>
        </x14:conditionalFormatting>
        <x14:conditionalFormatting xmlns:xm="http://schemas.microsoft.com/office/excel/2006/main">
          <x14:cfRule type="dataBar" id="{A317DC30-8182-4B68-8B99-1AE657112BFD}">
            <x14:dataBar minLength="10" maxLength="90" axisPosition="none" gradient="true">
              <x14:cfvo type="min"/>
              <x14:cfvo type="max"/>
              <x14:negativeFillColor rgb="FFC4623D"/>
              <x14:axisColor rgb="FF000000"/>
            </x14:dataBar>
          </x14:cfRule>
          <xm:sqref>O8:S8</xm:sqref>
        </x14:conditionalFormatting>
        <x14:conditionalFormatting xmlns:xm="http://schemas.microsoft.com/office/excel/2006/main">
          <x14:cfRule type="dataBar" id="{9065F6D1-B022-4F1E-84FA-35424F3FC74C}">
            <x14:dataBar minLength="10" maxLength="90" axisPosition="none" gradient="true">
              <x14:cfvo type="min"/>
              <x14:cfvo type="max"/>
              <x14:negativeFillColor rgb="FFC4623D"/>
              <x14:axisColor rgb="FF000000"/>
            </x14:dataBar>
          </x14:cfRule>
          <xm:sqref>O9:S9</xm:sqref>
        </x14:conditionalFormatting>
        <x14:conditionalFormatting xmlns:xm="http://schemas.microsoft.com/office/excel/2006/main">
          <x14:cfRule type="dataBar" id="{C5ACB27A-1F72-4346-975E-83CE4DC4E55B}">
            <x14:dataBar minLength="10" maxLength="90" axisPosition="none" gradient="true">
              <x14:cfvo type="min"/>
              <x14:cfvo type="max"/>
              <x14:negativeFillColor rgb="FFC4623D"/>
              <x14:axisColor rgb="FF000000"/>
            </x14:dataBar>
          </x14:cfRule>
          <xm:sqref>O10:S10</xm:sqref>
        </x14:conditionalFormatting>
        <x14:conditionalFormatting xmlns:xm="http://schemas.microsoft.com/office/excel/2006/main">
          <x14:cfRule type="dataBar" id="{ECAF7C8B-CC4F-4DA6-A15C-A612E2EDFF52}">
            <x14:dataBar minLength="10" maxLength="90" axisPosition="none" gradient="true">
              <x14:cfvo type="min"/>
              <x14:cfvo type="max"/>
              <x14:negativeFillColor rgb="FFC4623D"/>
              <x14:axisColor rgb="FF000000"/>
            </x14:dataBar>
          </x14:cfRule>
          <xm:sqref>O11:S11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4"/>
    <col collapsed="false" customWidth="true" hidden="false" outlineLevel="0" max="4" min="4" style="0" width="13"/>
    <col collapsed="false" customWidth="true" hidden="false" outlineLevel="0" max="5" min="5" style="0" width="8"/>
    <col collapsed="false" customWidth="true" hidden="false" outlineLevel="0" max="6" min="6" style="0" width="12"/>
    <col collapsed="false" customWidth="true" hidden="false" outlineLevel="0" max="7" min="7" style="0" width="11"/>
    <col collapsed="false" customWidth="true" hidden="false" outlineLevel="0" max="8" min="8" style="0" width="13"/>
    <col collapsed="false" customWidth="true" hidden="false" outlineLevel="0" max="9" min="9" style="0" width="11"/>
    <col collapsed="false" customWidth="true" hidden="false" outlineLevel="0" max="10" min="10" style="0" width="7"/>
  </cols>
  <sheetData>
    <row r="1" customFormat="false" ht="25.5" hidden="false" customHeight="true" outlineLevel="0" collapsed="false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</row>
    <row r="3" customFormat="false" ht="23.85" hidden="false" customHeight="false" outlineLevel="0" collapsed="false">
      <c r="A3" s="6" t="s">
        <v>29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30</v>
      </c>
    </row>
    <row r="4" customFormat="false" ht="15" hidden="false" customHeight="false" outlineLevel="0" collapsed="false">
      <c r="A4" s="9" t="s">
        <v>31</v>
      </c>
      <c r="B4" s="29" t="s">
        <v>18</v>
      </c>
      <c r="C4" s="10" t="n">
        <v>62000</v>
      </c>
      <c r="D4" s="10" t="n">
        <v>54000</v>
      </c>
      <c r="E4" s="11" t="n">
        <f aca="false">IFERROR((C4-D4)/D4,0)</f>
        <v>0.148148148148148</v>
      </c>
      <c r="F4" s="10" t="n">
        <v>5500</v>
      </c>
      <c r="G4" s="12" t="n">
        <f aca="false">IFERROR(F4/(C4/14),0)</f>
        <v>1.24193548387097</v>
      </c>
      <c r="H4" s="11" t="n">
        <f aca="false">IFERROR(C4/(C4+F4),0)</f>
        <v>0.918518518518519</v>
      </c>
      <c r="I4" s="11" t="n">
        <v>0.05</v>
      </c>
      <c r="J4" s="30" t="n">
        <f aca="false">RANK(C4,$C$4:$C$18)</f>
        <v>1</v>
      </c>
    </row>
    <row r="5" customFormat="false" ht="15" hidden="false" customHeight="false" outlineLevel="0" collapsed="false">
      <c r="A5" s="14" t="s">
        <v>32</v>
      </c>
      <c r="B5" s="31" t="s">
        <v>18</v>
      </c>
      <c r="C5" s="15" t="n">
        <v>41000</v>
      </c>
      <c r="D5" s="15" t="n">
        <v>44000</v>
      </c>
      <c r="E5" s="16" t="n">
        <f aca="false">IFERROR((C5-D5)/D5,0)</f>
        <v>-0.0681818181818182</v>
      </c>
      <c r="F5" s="15" t="n">
        <v>9000</v>
      </c>
      <c r="G5" s="17" t="n">
        <f aca="false">IFERROR(F5/(C5/14),0)</f>
        <v>3.07317073170732</v>
      </c>
      <c r="H5" s="16" t="n">
        <f aca="false">IFERROR(C5/(C5+F5),0)</f>
        <v>0.82</v>
      </c>
      <c r="I5" s="16" t="n">
        <v>0.1</v>
      </c>
      <c r="J5" s="32" t="n">
        <f aca="false">RANK(C5,$C$4:$C$18)</f>
        <v>4</v>
      </c>
    </row>
    <row r="6" customFormat="false" ht="15" hidden="false" customHeight="false" outlineLevel="0" collapsed="false">
      <c r="A6" s="9" t="s">
        <v>33</v>
      </c>
      <c r="B6" s="29" t="s">
        <v>19</v>
      </c>
      <c r="C6" s="10" t="n">
        <v>9000</v>
      </c>
      <c r="D6" s="10" t="n">
        <v>20000</v>
      </c>
      <c r="E6" s="11" t="n">
        <f aca="false">IFERROR((C6-D6)/D6,0)</f>
        <v>-0.55</v>
      </c>
      <c r="F6" s="10" t="n">
        <v>46000</v>
      </c>
      <c r="G6" s="12" t="n">
        <f aca="false">IFERROR(F6/(C6/14),0)</f>
        <v>71.5555555555556</v>
      </c>
      <c r="H6" s="11" t="n">
        <f aca="false">IFERROR(C6/(C6+F6),0)</f>
        <v>0.163636363636364</v>
      </c>
      <c r="I6" s="11" t="n">
        <v>0.38</v>
      </c>
      <c r="J6" s="30" t="n">
        <f aca="false">RANK(C6,$C$4:$C$18)</f>
        <v>14</v>
      </c>
    </row>
    <row r="7" customFormat="false" ht="15" hidden="false" customHeight="false" outlineLevel="0" collapsed="false">
      <c r="A7" s="14" t="s">
        <v>34</v>
      </c>
      <c r="B7" s="31" t="s">
        <v>19</v>
      </c>
      <c r="C7" s="15" t="n">
        <v>15000</v>
      </c>
      <c r="D7" s="15" t="n">
        <v>26000</v>
      </c>
      <c r="E7" s="16" t="n">
        <f aca="false">IFERROR((C7-D7)/D7,0)</f>
        <v>-0.423076923076923</v>
      </c>
      <c r="F7" s="15" t="n">
        <v>52000</v>
      </c>
      <c r="G7" s="17" t="n">
        <f aca="false">IFERROR(F7/(C7/14),0)</f>
        <v>48.5333333333333</v>
      </c>
      <c r="H7" s="16" t="n">
        <f aca="false">IFERROR(C7/(C7+F7),0)</f>
        <v>0.223880597014925</v>
      </c>
      <c r="I7" s="16" t="n">
        <v>0.32</v>
      </c>
      <c r="J7" s="32" t="n">
        <f aca="false">RANK(C7,$C$4:$C$18)</f>
        <v>11</v>
      </c>
    </row>
    <row r="8" customFormat="false" ht="15" hidden="false" customHeight="false" outlineLevel="0" collapsed="false">
      <c r="A8" s="9" t="s">
        <v>35</v>
      </c>
      <c r="B8" s="29" t="s">
        <v>20</v>
      </c>
      <c r="C8" s="10" t="n">
        <v>38000</v>
      </c>
      <c r="D8" s="10" t="n">
        <v>36000</v>
      </c>
      <c r="E8" s="11" t="n">
        <f aca="false">IFERROR((C8-D8)/D8,0)</f>
        <v>0.0555555555555556</v>
      </c>
      <c r="F8" s="10" t="n">
        <v>20000</v>
      </c>
      <c r="G8" s="12" t="n">
        <f aca="false">IFERROR(F8/(C8/14),0)</f>
        <v>7.36842105263158</v>
      </c>
      <c r="H8" s="11" t="n">
        <f aca="false">IFERROR(C8/(C8+F8),0)</f>
        <v>0.655172413793103</v>
      </c>
      <c r="I8" s="11" t="n">
        <v>0.12</v>
      </c>
      <c r="J8" s="30" t="n">
        <f aca="false">RANK(C8,$C$4:$C$18)</f>
        <v>5</v>
      </c>
    </row>
    <row r="9" customFormat="false" ht="15" hidden="false" customHeight="false" outlineLevel="0" collapsed="false">
      <c r="A9" s="14" t="s">
        <v>36</v>
      </c>
      <c r="B9" s="31" t="s">
        <v>20</v>
      </c>
      <c r="C9" s="15" t="n">
        <v>28000</v>
      </c>
      <c r="D9" s="15" t="n">
        <v>30000</v>
      </c>
      <c r="E9" s="16" t="n">
        <f aca="false">IFERROR((C9-D9)/D9,0)</f>
        <v>-0.0666666666666667</v>
      </c>
      <c r="F9" s="15" t="n">
        <v>15000</v>
      </c>
      <c r="G9" s="17" t="n">
        <f aca="false">IFERROR(F9/(C9/14),0)</f>
        <v>7.5</v>
      </c>
      <c r="H9" s="16" t="n">
        <f aca="false">IFERROR(C9/(C9+F9),0)</f>
        <v>0.651162790697675</v>
      </c>
      <c r="I9" s="16" t="n">
        <v>0.15</v>
      </c>
      <c r="J9" s="32" t="n">
        <f aca="false">RANK(C9,$C$4:$C$18)</f>
        <v>7</v>
      </c>
    </row>
    <row r="10" customFormat="false" ht="15" hidden="false" customHeight="false" outlineLevel="0" collapsed="false">
      <c r="A10" s="9" t="s">
        <v>37</v>
      </c>
      <c r="B10" s="29" t="s">
        <v>20</v>
      </c>
      <c r="C10" s="10" t="n">
        <v>12000</v>
      </c>
      <c r="D10" s="10" t="n">
        <v>24000</v>
      </c>
      <c r="E10" s="11" t="n">
        <f aca="false">IFERROR((C10-D10)/D10,0)</f>
        <v>-0.5</v>
      </c>
      <c r="F10" s="10" t="n">
        <v>40000</v>
      </c>
      <c r="G10" s="12" t="n">
        <f aca="false">IFERROR(F10/(C10/14),0)</f>
        <v>46.6666666666667</v>
      </c>
      <c r="H10" s="11" t="n">
        <f aca="false">IFERROR(C10/(C10+F10),0)</f>
        <v>0.230769230769231</v>
      </c>
      <c r="I10" s="11" t="n">
        <v>0.4</v>
      </c>
      <c r="J10" s="30" t="n">
        <f aca="false">RANK(C10,$C$4:$C$18)</f>
        <v>13</v>
      </c>
    </row>
    <row r="11" customFormat="false" ht="15" hidden="false" customHeight="false" outlineLevel="0" collapsed="false">
      <c r="A11" s="14" t="s">
        <v>38</v>
      </c>
      <c r="B11" s="31" t="s">
        <v>21</v>
      </c>
      <c r="C11" s="15" t="n">
        <v>55000</v>
      </c>
      <c r="D11" s="15" t="n">
        <v>47000</v>
      </c>
      <c r="E11" s="16" t="n">
        <f aca="false">IFERROR((C11-D11)/D11,0)</f>
        <v>0.170212765957447</v>
      </c>
      <c r="F11" s="15" t="n">
        <v>7000</v>
      </c>
      <c r="G11" s="17" t="n">
        <f aca="false">IFERROR(F11/(C11/14),0)</f>
        <v>1.78181818181818</v>
      </c>
      <c r="H11" s="16" t="n">
        <f aca="false">IFERROR(C11/(C11+F11),0)</f>
        <v>0.887096774193548</v>
      </c>
      <c r="I11" s="16" t="n">
        <v>0.04</v>
      </c>
      <c r="J11" s="32" t="n">
        <f aca="false">RANK(C11,$C$4:$C$18)</f>
        <v>2</v>
      </c>
    </row>
    <row r="12" customFormat="false" ht="15" hidden="false" customHeight="false" outlineLevel="0" collapsed="false">
      <c r="A12" s="9" t="s">
        <v>39</v>
      </c>
      <c r="B12" s="29" t="s">
        <v>21</v>
      </c>
      <c r="C12" s="10" t="n">
        <v>33000</v>
      </c>
      <c r="D12" s="10" t="n">
        <v>34000</v>
      </c>
      <c r="E12" s="11" t="n">
        <f aca="false">IFERROR((C12-D12)/D12,0)</f>
        <v>-0.0294117647058824</v>
      </c>
      <c r="F12" s="10" t="n">
        <v>26000</v>
      </c>
      <c r="G12" s="12" t="n">
        <f aca="false">IFERROR(F12/(C12/14),0)</f>
        <v>11.030303030303</v>
      </c>
      <c r="H12" s="11" t="n">
        <f aca="false">IFERROR(C12/(C12+F12),0)</f>
        <v>0.559322033898305</v>
      </c>
      <c r="I12" s="11" t="n">
        <v>0.16</v>
      </c>
      <c r="J12" s="30" t="n">
        <f aca="false">RANK(C12,$C$4:$C$18)</f>
        <v>6</v>
      </c>
    </row>
    <row r="13" customFormat="false" ht="15" hidden="false" customHeight="false" outlineLevel="0" collapsed="false">
      <c r="A13" s="14" t="s">
        <v>40</v>
      </c>
      <c r="B13" s="31" t="s">
        <v>22</v>
      </c>
      <c r="C13" s="15" t="n">
        <v>48000</v>
      </c>
      <c r="D13" s="15" t="n">
        <v>42000</v>
      </c>
      <c r="E13" s="16" t="n">
        <f aca="false">IFERROR((C13-D13)/D13,0)</f>
        <v>0.142857142857143</v>
      </c>
      <c r="F13" s="15" t="n">
        <v>9000</v>
      </c>
      <c r="G13" s="17" t="n">
        <f aca="false">IFERROR(F13/(C13/14),0)</f>
        <v>2.625</v>
      </c>
      <c r="H13" s="16" t="n">
        <f aca="false">IFERROR(C13/(C13+F13),0)</f>
        <v>0.842105263157895</v>
      </c>
      <c r="I13" s="16" t="n">
        <v>0.06</v>
      </c>
      <c r="J13" s="32" t="n">
        <f aca="false">RANK(C13,$C$4:$C$18)</f>
        <v>3</v>
      </c>
    </row>
    <row r="14" customFormat="false" ht="15" hidden="false" customHeight="false" outlineLevel="0" collapsed="false">
      <c r="A14" s="9" t="s">
        <v>41</v>
      </c>
      <c r="B14" s="29" t="s">
        <v>22</v>
      </c>
      <c r="C14" s="10" t="n">
        <v>18000</v>
      </c>
      <c r="D14" s="10" t="n">
        <v>33000</v>
      </c>
      <c r="E14" s="11" t="n">
        <f aca="false">IFERROR((C14-D14)/D14,0)</f>
        <v>-0.454545454545455</v>
      </c>
      <c r="F14" s="10" t="n">
        <v>44000</v>
      </c>
      <c r="G14" s="12" t="n">
        <f aca="false">IFERROR(F14/(C14/14),0)</f>
        <v>34.2222222222222</v>
      </c>
      <c r="H14" s="11" t="n">
        <f aca="false">IFERROR(C14/(C14+F14),0)</f>
        <v>0.290322580645161</v>
      </c>
      <c r="I14" s="11" t="n">
        <v>0.3</v>
      </c>
      <c r="J14" s="30" t="n">
        <f aca="false">RANK(C14,$C$4:$C$18)</f>
        <v>10</v>
      </c>
    </row>
    <row r="15" customFormat="false" ht="15" hidden="false" customHeight="false" outlineLevel="0" collapsed="false">
      <c r="A15" s="14" t="s">
        <v>42</v>
      </c>
      <c r="B15" s="31" t="s">
        <v>22</v>
      </c>
      <c r="C15" s="15" t="n">
        <v>26000</v>
      </c>
      <c r="D15" s="15" t="n">
        <v>30000</v>
      </c>
      <c r="E15" s="16" t="n">
        <f aca="false">IFERROR((C15-D15)/D15,0)</f>
        <v>-0.133333333333333</v>
      </c>
      <c r="F15" s="15" t="n">
        <v>18000</v>
      </c>
      <c r="G15" s="17" t="n">
        <f aca="false">IFERROR(F15/(C15/14),0)</f>
        <v>9.69230769230769</v>
      </c>
      <c r="H15" s="16" t="n">
        <f aca="false">IFERROR(C15/(C15+F15),0)</f>
        <v>0.590909090909091</v>
      </c>
      <c r="I15" s="16" t="n">
        <v>0.18</v>
      </c>
      <c r="J15" s="32" t="n">
        <f aca="false">RANK(C15,$C$4:$C$18)</f>
        <v>8</v>
      </c>
    </row>
    <row r="16" customFormat="false" ht="15" hidden="false" customHeight="false" outlineLevel="0" collapsed="false">
      <c r="A16" s="9" t="s">
        <v>43</v>
      </c>
      <c r="B16" s="29" t="s">
        <v>23</v>
      </c>
      <c r="C16" s="10" t="n">
        <v>14000</v>
      </c>
      <c r="D16" s="10" t="n">
        <v>11000</v>
      </c>
      <c r="E16" s="11" t="n">
        <f aca="false">IFERROR((C16-D16)/D16,0)</f>
        <v>0.272727272727273</v>
      </c>
      <c r="F16" s="10" t="n">
        <v>3300</v>
      </c>
      <c r="G16" s="12" t="n">
        <f aca="false">IFERROR(F16/(C16/14),0)</f>
        <v>3.3</v>
      </c>
      <c r="H16" s="11" t="n">
        <f aca="false">IFERROR(C16/(C16+F16),0)</f>
        <v>0.809248554913295</v>
      </c>
      <c r="I16" s="11" t="n">
        <v>0.05</v>
      </c>
      <c r="J16" s="30" t="n">
        <f aca="false">RANK(C16,$C$4:$C$18)</f>
        <v>12</v>
      </c>
    </row>
    <row r="17" customFormat="false" ht="15" hidden="false" customHeight="false" outlineLevel="0" collapsed="false">
      <c r="A17" s="14" t="s">
        <v>44</v>
      </c>
      <c r="B17" s="31" t="s">
        <v>23</v>
      </c>
      <c r="C17" s="15" t="n">
        <v>6000</v>
      </c>
      <c r="D17" s="15" t="n">
        <v>16000</v>
      </c>
      <c r="E17" s="16" t="n">
        <f aca="false">IFERROR((C17-D17)/D17,0)</f>
        <v>-0.625</v>
      </c>
      <c r="F17" s="15" t="n">
        <v>22000</v>
      </c>
      <c r="G17" s="17" t="n">
        <f aca="false">IFERROR(F17/(C17/14),0)</f>
        <v>51.3333333333333</v>
      </c>
      <c r="H17" s="16" t="n">
        <f aca="false">IFERROR(C17/(C17+F17),0)</f>
        <v>0.214285714285714</v>
      </c>
      <c r="I17" s="16" t="n">
        <v>0.42</v>
      </c>
      <c r="J17" s="32" t="n">
        <f aca="false">RANK(C17,$C$4:$C$18)</f>
        <v>15</v>
      </c>
    </row>
    <row r="18" customFormat="false" ht="15" hidden="false" customHeight="false" outlineLevel="0" collapsed="false">
      <c r="A18" s="9" t="s">
        <v>45</v>
      </c>
      <c r="B18" s="29" t="s">
        <v>23</v>
      </c>
      <c r="C18" s="10" t="n">
        <v>19000</v>
      </c>
      <c r="D18" s="10" t="n">
        <v>18000</v>
      </c>
      <c r="E18" s="11" t="n">
        <f aca="false">IFERROR((C18-D18)/D18,0)</f>
        <v>0.0555555555555556</v>
      </c>
      <c r="F18" s="10" t="n">
        <v>12000</v>
      </c>
      <c r="G18" s="12" t="n">
        <f aca="false">IFERROR(F18/(C18/14),0)</f>
        <v>8.8421052631579</v>
      </c>
      <c r="H18" s="11" t="n">
        <f aca="false">IFERROR(C18/(C18+F18),0)</f>
        <v>0.612903225806452</v>
      </c>
      <c r="I18" s="11" t="n">
        <v>0.1</v>
      </c>
      <c r="J18" s="30" t="n">
        <f aca="false">RANK(C18,$C$4:$C$18)</f>
        <v>9</v>
      </c>
    </row>
  </sheetData>
  <autoFilter ref="A3:J18"/>
  <mergeCells count="1">
    <mergeCell ref="A1:J1"/>
  </mergeCells>
  <conditionalFormatting sqref="E4:E18">
    <cfRule type="cellIs" priority="2" operator="greaterThanOrEqual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-0.05</formula>
    </cfRule>
    <cfRule type="cellIs" priority="4" operator="between" aboveAverage="0" equalAverage="0" bottom="0" percent="0" rank="0" text="" dxfId="2">
      <formula>-0.05</formula>
      <formula>0</formula>
    </cfRule>
  </conditionalFormatting>
  <conditionalFormatting sqref="C4:C18">
    <cfRule type="dataBar" priority="5">
      <dataBar showValue="1" minLength="10" maxLength="90">
        <cfvo type="min" val="0"/>
        <cfvo type="max" val="0"/>
        <color rgb="FFC4623D"/>
      </dataBar>
      <extLst>
        <ext xmlns:x14="http://schemas.microsoft.com/office/spreadsheetml/2009/9/main" uri="{B025F937-C7B1-47D3-B67F-A62EFF666E3E}">
          <x14:id>{972D83EB-BFC0-4B7F-A473-32506F7547A9}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72D83EB-BFC0-4B7F-A473-32506F7547A9}">
            <x14:dataBar minLength="10" maxLength="90" axisPosition="none" gradient="true">
              <x14:cfvo type="min"/>
              <x14:cfvo type="max"/>
              <x14:negativeFillColor rgb="FFC4623D"/>
              <x14:axisColor rgb="FF000000"/>
            </x14:dataBar>
          </x14:cfRule>
          <xm:sqref>C4:C18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4"/>
    <col collapsed="false" customWidth="true" hidden="false" outlineLevel="0" max="4" min="4" style="0" width="13"/>
    <col collapsed="false" customWidth="true" hidden="false" outlineLevel="0" max="5" min="5" style="0" width="20"/>
    <col collapsed="false" customWidth="true" hidden="false" outlineLevel="0" max="6" min="6" style="0" width="50"/>
  </cols>
  <sheetData>
    <row r="1" customFormat="false" ht="25.5" hidden="false" customHeight="true" outlineLevel="0" collapsed="false">
      <c r="A1" s="28" t="s">
        <v>46</v>
      </c>
      <c r="B1" s="28"/>
      <c r="C1" s="28"/>
      <c r="D1" s="28"/>
      <c r="E1" s="28"/>
      <c r="F1" s="28"/>
    </row>
    <row r="3" customFormat="false" ht="15" hidden="false" customHeight="false" outlineLevel="0" collapsed="false">
      <c r="A3" s="33" t="s">
        <v>47</v>
      </c>
      <c r="G3" s="33" t="s">
        <v>48</v>
      </c>
    </row>
    <row r="4" customFormat="false" ht="15" hidden="false" customHeight="false" outlineLevel="0" collapsed="false">
      <c r="G4" s="34" t="s">
        <v>49</v>
      </c>
      <c r="H4" s="35" t="n">
        <v>0.35</v>
      </c>
    </row>
    <row r="5" customFormat="false" ht="15" hidden="false" customHeight="false" outlineLevel="0" collapsed="false">
      <c r="G5" s="34" t="s">
        <v>50</v>
      </c>
      <c r="H5" s="35" t="n">
        <v>0.7</v>
      </c>
    </row>
    <row r="6" customFormat="false" ht="15" hidden="false" customHeight="false" outlineLevel="0" collapsed="false">
      <c r="G6" s="34" t="s">
        <v>51</v>
      </c>
      <c r="H6" s="36" t="n">
        <v>20</v>
      </c>
    </row>
    <row r="7" customFormat="false" ht="15" hidden="false" customHeight="false" outlineLevel="0" collapsed="false">
      <c r="G7" s="34" t="s">
        <v>52</v>
      </c>
      <c r="H7" s="36" t="n">
        <v>4</v>
      </c>
    </row>
    <row r="9" customFormat="false" ht="15" hidden="false" customHeight="false" outlineLevel="0" collapsed="false">
      <c r="A9" s="6" t="s">
        <v>29</v>
      </c>
      <c r="B9" s="6" t="s">
        <v>4</v>
      </c>
      <c r="C9" s="7" t="s">
        <v>12</v>
      </c>
      <c r="D9" s="7" t="s">
        <v>11</v>
      </c>
      <c r="E9" s="7" t="s">
        <v>53</v>
      </c>
      <c r="F9" s="6" t="s">
        <v>54</v>
      </c>
    </row>
    <row r="10" customFormat="false" ht="15" hidden="false" customHeight="false" outlineLevel="0" collapsed="false">
      <c r="A10" s="9" t="s">
        <v>31</v>
      </c>
      <c r="B10" s="29" t="str">
        <f aca="false">INDEX('By style'!$B$4:$B$18,MATCH(A10,'By style'!$A$4:$A$18,0))</f>
        <v>Dresses</v>
      </c>
      <c r="C10" s="11" t="n">
        <f aca="false">INDEX('By style'!$H$4:$H$18,MATCH(A10,'By style'!$A$4:$A$18,0))</f>
        <v>0.918518518518519</v>
      </c>
      <c r="D10" s="12" t="n">
        <f aca="false">INDEX('By style'!$G$4:$G$18,MATCH(A10,'By style'!$A$4:$A$18,0))</f>
        <v>1.24193548387097</v>
      </c>
      <c r="E10" s="37" t="str">
        <f aca="false">IF(AND(C10&lt;$H$4,D10&gt;$H$6),"MARKDOWN CANDIDATE",IF(AND(C10&gt;$H$5,D10&lt;$H$7),"REORDER","hold"))</f>
        <v>REORDER</v>
      </c>
      <c r="F10" s="29" t="str">
        <f aca="false">IF(E10="MARKDOWN CANDIDATE","Plan markdown / clear stock — slow sell-through, heavy cover",IF(E10="REORDER","Chase units / reorder — strong sell-through, thin cover","Hold — trading in line, monitor next read"))</f>
        <v>Chase units / reorder — strong sell-through, thin cover</v>
      </c>
    </row>
    <row r="11" customFormat="false" ht="15" hidden="false" customHeight="false" outlineLevel="0" collapsed="false">
      <c r="A11" s="14" t="s">
        <v>32</v>
      </c>
      <c r="B11" s="31" t="str">
        <f aca="false">INDEX('By style'!$B$4:$B$18,MATCH(A11,'By style'!$A$4:$A$18,0))</f>
        <v>Dresses</v>
      </c>
      <c r="C11" s="16" t="n">
        <f aca="false">INDEX('By style'!$H$4:$H$18,MATCH(A11,'By style'!$A$4:$A$18,0))</f>
        <v>0.82</v>
      </c>
      <c r="D11" s="17" t="n">
        <f aca="false">INDEX('By style'!$G$4:$G$18,MATCH(A11,'By style'!$A$4:$A$18,0))</f>
        <v>3.07317073170732</v>
      </c>
      <c r="E11" s="38" t="str">
        <f aca="false">IF(AND(C11&lt;$H$4,D11&gt;$H$6),"MARKDOWN CANDIDATE",IF(AND(C11&gt;$H$5,D11&lt;$H$7),"REORDER","hold"))</f>
        <v>REORDER</v>
      </c>
      <c r="F11" s="31" t="str">
        <f aca="false">IF(E11="MARKDOWN CANDIDATE","Plan markdown / clear stock — slow sell-through, heavy cover",IF(E11="REORDER","Chase units / reorder — strong sell-through, thin cover","Hold — trading in line, monitor next read"))</f>
        <v>Chase units / reorder — strong sell-through, thin cover</v>
      </c>
    </row>
    <row r="12" customFormat="false" ht="15" hidden="false" customHeight="false" outlineLevel="0" collapsed="false">
      <c r="A12" s="9" t="s">
        <v>33</v>
      </c>
      <c r="B12" s="29" t="str">
        <f aca="false">INDEX('By style'!$B$4:$B$18,MATCH(A12,'By style'!$A$4:$A$18,0))</f>
        <v>Knitwear</v>
      </c>
      <c r="C12" s="11" t="n">
        <f aca="false">INDEX('By style'!$H$4:$H$18,MATCH(A12,'By style'!$A$4:$A$18,0))</f>
        <v>0.163636363636364</v>
      </c>
      <c r="D12" s="12" t="n">
        <f aca="false">INDEX('By style'!$G$4:$G$18,MATCH(A12,'By style'!$A$4:$A$18,0))</f>
        <v>71.5555555555556</v>
      </c>
      <c r="E12" s="37" t="str">
        <f aca="false">IF(AND(C12&lt;$H$4,D12&gt;$H$6),"MARKDOWN CANDIDATE",IF(AND(C12&gt;$H$5,D12&lt;$H$7),"REORDER","hold"))</f>
        <v>MARKDOWN CANDIDATE</v>
      </c>
      <c r="F12" s="29" t="str">
        <f aca="false">IF(E12="MARKDOWN CANDIDATE","Plan markdown / clear stock — slow sell-through, heavy cover",IF(E12="REORDER","Chase units / reorder — strong sell-through, thin cover","Hold — trading in line, monitor next read"))</f>
        <v>Plan markdown / clear stock — slow sell-through, heavy cover</v>
      </c>
    </row>
    <row r="13" customFormat="false" ht="15" hidden="false" customHeight="false" outlineLevel="0" collapsed="false">
      <c r="A13" s="14" t="s">
        <v>34</v>
      </c>
      <c r="B13" s="31" t="str">
        <f aca="false">INDEX('By style'!$B$4:$B$18,MATCH(A13,'By style'!$A$4:$A$18,0))</f>
        <v>Knitwear</v>
      </c>
      <c r="C13" s="16" t="n">
        <f aca="false">INDEX('By style'!$H$4:$H$18,MATCH(A13,'By style'!$A$4:$A$18,0))</f>
        <v>0.223880597014925</v>
      </c>
      <c r="D13" s="17" t="n">
        <f aca="false">INDEX('By style'!$G$4:$G$18,MATCH(A13,'By style'!$A$4:$A$18,0))</f>
        <v>48.5333333333333</v>
      </c>
      <c r="E13" s="38" t="str">
        <f aca="false">IF(AND(C13&lt;$H$4,D13&gt;$H$6),"MARKDOWN CANDIDATE",IF(AND(C13&gt;$H$5,D13&lt;$H$7),"REORDER","hold"))</f>
        <v>MARKDOWN CANDIDATE</v>
      </c>
      <c r="F13" s="31" t="str">
        <f aca="false">IF(E13="MARKDOWN CANDIDATE","Plan markdown / clear stock — slow sell-through, heavy cover",IF(E13="REORDER","Chase units / reorder — strong sell-through, thin cover","Hold — trading in line, monitor next read"))</f>
        <v>Plan markdown / clear stock — slow sell-through, heavy cover</v>
      </c>
    </row>
    <row r="14" customFormat="false" ht="15" hidden="false" customHeight="false" outlineLevel="0" collapsed="false">
      <c r="A14" s="9" t="s">
        <v>35</v>
      </c>
      <c r="B14" s="29" t="str">
        <f aca="false">INDEX('By style'!$B$4:$B$18,MATCH(A14,'By style'!$A$4:$A$18,0))</f>
        <v>Tops</v>
      </c>
      <c r="C14" s="11" t="n">
        <f aca="false">INDEX('By style'!$H$4:$H$18,MATCH(A14,'By style'!$A$4:$A$18,0))</f>
        <v>0.655172413793103</v>
      </c>
      <c r="D14" s="12" t="n">
        <f aca="false">INDEX('By style'!$G$4:$G$18,MATCH(A14,'By style'!$A$4:$A$18,0))</f>
        <v>7.36842105263158</v>
      </c>
      <c r="E14" s="37" t="str">
        <f aca="false">IF(AND(C14&lt;$H$4,D14&gt;$H$6),"MARKDOWN CANDIDATE",IF(AND(C14&gt;$H$5,D14&lt;$H$7),"REORDER","hold"))</f>
        <v>hold</v>
      </c>
      <c r="F14" s="29" t="str">
        <f aca="false">IF(E14="MARKDOWN CANDIDATE","Plan markdown / clear stock — slow sell-through, heavy cover",IF(E14="REORDER","Chase units / reorder — strong sell-through, thin cover","Hold — trading in line, monitor next read"))</f>
        <v>Hold — trading in line, monitor next read</v>
      </c>
    </row>
    <row r="15" customFormat="false" ht="15" hidden="false" customHeight="false" outlineLevel="0" collapsed="false">
      <c r="A15" s="14" t="s">
        <v>36</v>
      </c>
      <c r="B15" s="31" t="str">
        <f aca="false">INDEX('By style'!$B$4:$B$18,MATCH(A15,'By style'!$A$4:$A$18,0))</f>
        <v>Tops</v>
      </c>
      <c r="C15" s="16" t="n">
        <f aca="false">INDEX('By style'!$H$4:$H$18,MATCH(A15,'By style'!$A$4:$A$18,0))</f>
        <v>0.651162790697675</v>
      </c>
      <c r="D15" s="17" t="n">
        <f aca="false">INDEX('By style'!$G$4:$G$18,MATCH(A15,'By style'!$A$4:$A$18,0))</f>
        <v>7.5</v>
      </c>
      <c r="E15" s="38" t="str">
        <f aca="false">IF(AND(C15&lt;$H$4,D15&gt;$H$6),"MARKDOWN CANDIDATE",IF(AND(C15&gt;$H$5,D15&lt;$H$7),"REORDER","hold"))</f>
        <v>hold</v>
      </c>
      <c r="F15" s="31" t="str">
        <f aca="false">IF(E15="MARKDOWN CANDIDATE","Plan markdown / clear stock — slow sell-through, heavy cover",IF(E15="REORDER","Chase units / reorder — strong sell-through, thin cover","Hold — trading in line, monitor next read"))</f>
        <v>Hold — trading in line, monitor next read</v>
      </c>
    </row>
    <row r="16" customFormat="false" ht="15" hidden="false" customHeight="false" outlineLevel="0" collapsed="false">
      <c r="A16" s="9" t="s">
        <v>37</v>
      </c>
      <c r="B16" s="29" t="str">
        <f aca="false">INDEX('By style'!$B$4:$B$18,MATCH(A16,'By style'!$A$4:$A$18,0))</f>
        <v>Tops</v>
      </c>
      <c r="C16" s="11" t="n">
        <f aca="false">INDEX('By style'!$H$4:$H$18,MATCH(A16,'By style'!$A$4:$A$18,0))</f>
        <v>0.230769230769231</v>
      </c>
      <c r="D16" s="12" t="n">
        <f aca="false">INDEX('By style'!$G$4:$G$18,MATCH(A16,'By style'!$A$4:$A$18,0))</f>
        <v>46.6666666666667</v>
      </c>
      <c r="E16" s="37" t="str">
        <f aca="false">IF(AND(C16&lt;$H$4,D16&gt;$H$6),"MARKDOWN CANDIDATE",IF(AND(C16&gt;$H$5,D16&lt;$H$7),"REORDER","hold"))</f>
        <v>MARKDOWN CANDIDATE</v>
      </c>
      <c r="F16" s="29" t="str">
        <f aca="false">IF(E16="MARKDOWN CANDIDATE","Plan markdown / clear stock — slow sell-through, heavy cover",IF(E16="REORDER","Chase units / reorder — strong sell-through, thin cover","Hold — trading in line, monitor next read"))</f>
        <v>Plan markdown / clear stock — slow sell-through, heavy cover</v>
      </c>
    </row>
    <row r="17" customFormat="false" ht="15" hidden="false" customHeight="false" outlineLevel="0" collapsed="false">
      <c r="A17" s="14" t="s">
        <v>38</v>
      </c>
      <c r="B17" s="31" t="str">
        <f aca="false">INDEX('By style'!$B$4:$B$18,MATCH(A17,'By style'!$A$4:$A$18,0))</f>
        <v>Denim</v>
      </c>
      <c r="C17" s="16" t="n">
        <f aca="false">INDEX('By style'!$H$4:$H$18,MATCH(A17,'By style'!$A$4:$A$18,0))</f>
        <v>0.887096774193548</v>
      </c>
      <c r="D17" s="17" t="n">
        <f aca="false">INDEX('By style'!$G$4:$G$18,MATCH(A17,'By style'!$A$4:$A$18,0))</f>
        <v>1.78181818181818</v>
      </c>
      <c r="E17" s="38" t="str">
        <f aca="false">IF(AND(C17&lt;$H$4,D17&gt;$H$6),"MARKDOWN CANDIDATE",IF(AND(C17&gt;$H$5,D17&lt;$H$7),"REORDER","hold"))</f>
        <v>REORDER</v>
      </c>
      <c r="F17" s="31" t="str">
        <f aca="false">IF(E17="MARKDOWN CANDIDATE","Plan markdown / clear stock — slow sell-through, heavy cover",IF(E17="REORDER","Chase units / reorder — strong sell-through, thin cover","Hold — trading in line, monitor next read"))</f>
        <v>Chase units / reorder — strong sell-through, thin cover</v>
      </c>
    </row>
    <row r="18" customFormat="false" ht="15" hidden="false" customHeight="false" outlineLevel="0" collapsed="false">
      <c r="A18" s="9" t="s">
        <v>39</v>
      </c>
      <c r="B18" s="29" t="str">
        <f aca="false">INDEX('By style'!$B$4:$B$18,MATCH(A18,'By style'!$A$4:$A$18,0))</f>
        <v>Denim</v>
      </c>
      <c r="C18" s="11" t="n">
        <f aca="false">INDEX('By style'!$H$4:$H$18,MATCH(A18,'By style'!$A$4:$A$18,0))</f>
        <v>0.559322033898305</v>
      </c>
      <c r="D18" s="12" t="n">
        <f aca="false">INDEX('By style'!$G$4:$G$18,MATCH(A18,'By style'!$A$4:$A$18,0))</f>
        <v>11.030303030303</v>
      </c>
      <c r="E18" s="37" t="str">
        <f aca="false">IF(AND(C18&lt;$H$4,D18&gt;$H$6),"MARKDOWN CANDIDATE",IF(AND(C18&gt;$H$5,D18&lt;$H$7),"REORDER","hold"))</f>
        <v>hold</v>
      </c>
      <c r="F18" s="29" t="str">
        <f aca="false">IF(E18="MARKDOWN CANDIDATE","Plan markdown / clear stock — slow sell-through, heavy cover",IF(E18="REORDER","Chase units / reorder — strong sell-through, thin cover","Hold — trading in line, monitor next read"))</f>
        <v>Hold — trading in line, monitor next read</v>
      </c>
    </row>
    <row r="19" customFormat="false" ht="15" hidden="false" customHeight="false" outlineLevel="0" collapsed="false">
      <c r="A19" s="14" t="s">
        <v>40</v>
      </c>
      <c r="B19" s="31" t="str">
        <f aca="false">INDEX('By style'!$B$4:$B$18,MATCH(A19,'By style'!$A$4:$A$18,0))</f>
        <v>Outerwear</v>
      </c>
      <c r="C19" s="16" t="n">
        <f aca="false">INDEX('By style'!$H$4:$H$18,MATCH(A19,'By style'!$A$4:$A$18,0))</f>
        <v>0.842105263157895</v>
      </c>
      <c r="D19" s="17" t="n">
        <f aca="false">INDEX('By style'!$G$4:$G$18,MATCH(A19,'By style'!$A$4:$A$18,0))</f>
        <v>2.625</v>
      </c>
      <c r="E19" s="38" t="str">
        <f aca="false">IF(AND(C19&lt;$H$4,D19&gt;$H$6),"MARKDOWN CANDIDATE",IF(AND(C19&gt;$H$5,D19&lt;$H$7),"REORDER","hold"))</f>
        <v>REORDER</v>
      </c>
      <c r="F19" s="31" t="str">
        <f aca="false">IF(E19="MARKDOWN CANDIDATE","Plan markdown / clear stock — slow sell-through, heavy cover",IF(E19="REORDER","Chase units / reorder — strong sell-through, thin cover","Hold — trading in line, monitor next read"))</f>
        <v>Chase units / reorder — strong sell-through, thin cover</v>
      </c>
    </row>
    <row r="20" customFormat="false" ht="15" hidden="false" customHeight="false" outlineLevel="0" collapsed="false">
      <c r="A20" s="9" t="s">
        <v>41</v>
      </c>
      <c r="B20" s="29" t="str">
        <f aca="false">INDEX('By style'!$B$4:$B$18,MATCH(A20,'By style'!$A$4:$A$18,0))</f>
        <v>Outerwear</v>
      </c>
      <c r="C20" s="11" t="n">
        <f aca="false">INDEX('By style'!$H$4:$H$18,MATCH(A20,'By style'!$A$4:$A$18,0))</f>
        <v>0.290322580645161</v>
      </c>
      <c r="D20" s="12" t="n">
        <f aca="false">INDEX('By style'!$G$4:$G$18,MATCH(A20,'By style'!$A$4:$A$18,0))</f>
        <v>34.2222222222222</v>
      </c>
      <c r="E20" s="37" t="str">
        <f aca="false">IF(AND(C20&lt;$H$4,D20&gt;$H$6),"MARKDOWN CANDIDATE",IF(AND(C20&gt;$H$5,D20&lt;$H$7),"REORDER","hold"))</f>
        <v>MARKDOWN CANDIDATE</v>
      </c>
      <c r="F20" s="29" t="str">
        <f aca="false">IF(E20="MARKDOWN CANDIDATE","Plan markdown / clear stock — slow sell-through, heavy cover",IF(E20="REORDER","Chase units / reorder — strong sell-through, thin cover","Hold — trading in line, monitor next read"))</f>
        <v>Plan markdown / clear stock — slow sell-through, heavy cover</v>
      </c>
    </row>
    <row r="21" customFormat="false" ht="15" hidden="false" customHeight="false" outlineLevel="0" collapsed="false">
      <c r="A21" s="14" t="s">
        <v>42</v>
      </c>
      <c r="B21" s="31" t="str">
        <f aca="false">INDEX('By style'!$B$4:$B$18,MATCH(A21,'By style'!$A$4:$A$18,0))</f>
        <v>Outerwear</v>
      </c>
      <c r="C21" s="16" t="n">
        <f aca="false">INDEX('By style'!$H$4:$H$18,MATCH(A21,'By style'!$A$4:$A$18,0))</f>
        <v>0.590909090909091</v>
      </c>
      <c r="D21" s="17" t="n">
        <f aca="false">INDEX('By style'!$G$4:$G$18,MATCH(A21,'By style'!$A$4:$A$18,0))</f>
        <v>9.69230769230769</v>
      </c>
      <c r="E21" s="38" t="str">
        <f aca="false">IF(AND(C21&lt;$H$4,D21&gt;$H$6),"MARKDOWN CANDIDATE",IF(AND(C21&gt;$H$5,D21&lt;$H$7),"REORDER","hold"))</f>
        <v>hold</v>
      </c>
      <c r="F21" s="31" t="str">
        <f aca="false">IF(E21="MARKDOWN CANDIDATE","Plan markdown / clear stock — slow sell-through, heavy cover",IF(E21="REORDER","Chase units / reorder — strong sell-through, thin cover","Hold — trading in line, monitor next read"))</f>
        <v>Hold — trading in line, monitor next read</v>
      </c>
    </row>
    <row r="22" customFormat="false" ht="15" hidden="false" customHeight="false" outlineLevel="0" collapsed="false">
      <c r="A22" s="9" t="s">
        <v>43</v>
      </c>
      <c r="B22" s="29" t="str">
        <f aca="false">INDEX('By style'!$B$4:$B$18,MATCH(A22,'By style'!$A$4:$A$18,0))</f>
        <v>Accessories</v>
      </c>
      <c r="C22" s="11" t="n">
        <f aca="false">INDEX('By style'!$H$4:$H$18,MATCH(A22,'By style'!$A$4:$A$18,0))</f>
        <v>0.809248554913295</v>
      </c>
      <c r="D22" s="12" t="n">
        <f aca="false">INDEX('By style'!$G$4:$G$18,MATCH(A22,'By style'!$A$4:$A$18,0))</f>
        <v>3.3</v>
      </c>
      <c r="E22" s="37" t="str">
        <f aca="false">IF(AND(C22&lt;$H$4,D22&gt;$H$6),"MARKDOWN CANDIDATE",IF(AND(C22&gt;$H$5,D22&lt;$H$7),"REORDER","hold"))</f>
        <v>REORDER</v>
      </c>
      <c r="F22" s="29" t="str">
        <f aca="false">IF(E22="MARKDOWN CANDIDATE","Plan markdown / clear stock — slow sell-through, heavy cover",IF(E22="REORDER","Chase units / reorder — strong sell-through, thin cover","Hold — trading in line, monitor next read"))</f>
        <v>Chase units / reorder — strong sell-through, thin cover</v>
      </c>
    </row>
    <row r="23" customFormat="false" ht="15" hidden="false" customHeight="false" outlineLevel="0" collapsed="false">
      <c r="A23" s="14" t="s">
        <v>44</v>
      </c>
      <c r="B23" s="31" t="str">
        <f aca="false">INDEX('By style'!$B$4:$B$18,MATCH(A23,'By style'!$A$4:$A$18,0))</f>
        <v>Accessories</v>
      </c>
      <c r="C23" s="16" t="n">
        <f aca="false">INDEX('By style'!$H$4:$H$18,MATCH(A23,'By style'!$A$4:$A$18,0))</f>
        <v>0.214285714285714</v>
      </c>
      <c r="D23" s="17" t="n">
        <f aca="false">INDEX('By style'!$G$4:$G$18,MATCH(A23,'By style'!$A$4:$A$18,0))</f>
        <v>51.3333333333333</v>
      </c>
      <c r="E23" s="38" t="str">
        <f aca="false">IF(AND(C23&lt;$H$4,D23&gt;$H$6),"MARKDOWN CANDIDATE",IF(AND(C23&gt;$H$5,D23&lt;$H$7),"REORDER","hold"))</f>
        <v>MARKDOWN CANDIDATE</v>
      </c>
      <c r="F23" s="31" t="str">
        <f aca="false">IF(E23="MARKDOWN CANDIDATE","Plan markdown / clear stock — slow sell-through, heavy cover",IF(E23="REORDER","Chase units / reorder — strong sell-through, thin cover","Hold — trading in line, monitor next read"))</f>
        <v>Plan markdown / clear stock — slow sell-through, heavy cover</v>
      </c>
    </row>
    <row r="24" customFormat="false" ht="15" hidden="false" customHeight="false" outlineLevel="0" collapsed="false">
      <c r="A24" s="9" t="s">
        <v>45</v>
      </c>
      <c r="B24" s="29" t="str">
        <f aca="false">INDEX('By style'!$B$4:$B$18,MATCH(A24,'By style'!$A$4:$A$18,0))</f>
        <v>Accessories</v>
      </c>
      <c r="C24" s="11" t="n">
        <f aca="false">INDEX('By style'!$H$4:$H$18,MATCH(A24,'By style'!$A$4:$A$18,0))</f>
        <v>0.612903225806452</v>
      </c>
      <c r="D24" s="12" t="n">
        <f aca="false">INDEX('By style'!$G$4:$G$18,MATCH(A24,'By style'!$A$4:$A$18,0))</f>
        <v>8.8421052631579</v>
      </c>
      <c r="E24" s="37" t="str">
        <f aca="false">IF(AND(C24&lt;$H$4,D24&gt;$H$6),"MARKDOWN CANDIDATE",IF(AND(C24&gt;$H$5,D24&lt;$H$7),"REORDER","hold"))</f>
        <v>hold</v>
      </c>
      <c r="F24" s="29" t="str">
        <f aca="false">IF(E24="MARKDOWN CANDIDATE","Plan markdown / clear stock — slow sell-through, heavy cover",IF(E24="REORDER","Chase units / reorder — strong sell-through, thin cover","Hold — trading in line, monitor next read"))</f>
        <v>Hold — trading in line, monitor next read</v>
      </c>
    </row>
  </sheetData>
  <autoFilter ref="A9:F24"/>
  <mergeCells count="1">
    <mergeCell ref="A1:F1"/>
  </mergeCells>
  <conditionalFormatting sqref="E10:E24">
    <cfRule type="cellIs" priority="2" operator="equal" aboveAverage="0" equalAverage="0" bottom="0" percent="0" rank="0" text="" dxfId="1">
      <formula>"MARKDOWN CANDIDATE"</formula>
    </cfRule>
    <cfRule type="cellIs" priority="3" operator="equal" aboveAverage="0" equalAverage="0" bottom="0" percent="0" rank="0" text="" dxfId="0">
      <formula>"REORDER"</formula>
    </cfRule>
    <cfRule type="cellIs" priority="4" operator="equal" aboveAverage="0" equalAverage="0" bottom="0" percent="0" rank="0" text="" dxfId="14">
      <formula>"hold"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2026-07-15T09:07:12Z</dcterms:created>
  <dc:creator>openpyxl</dc:creator>
  <dc:description/>
  <dc:language>en-US</dc:language>
  <cp:lastModifiedBy/>
  <dcterms:modified xsi:type="dcterms:W3CDTF">2026-07-15T09:07:12Z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