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racker" sheetId="1" state="visible" r:id="rId3"/>
    <sheet name="Calendar" sheetId="2" state="visible" r:id="rId4"/>
    <sheet name="Notes" sheetId="3" state="visible" r:id="rId5"/>
  </sheets>
  <definedNames>
    <definedName function="false" hidden="false" localSheetId="1" name="_xlnm.Print_Area" vbProcedure="false">Calendar!$A$1:$E$9</definedName>
    <definedName function="false" hidden="false" localSheetId="2" name="_xlnm.Print_Area" vbProcedure="false">Notes!$A$1:$F$10</definedName>
    <definedName function="false" hidden="false" localSheetId="0" name="_xlnm.Print_Area" vbProcedure="false">Tracker!$A$1:$P$36</definedName>
    <definedName function="false" hidden="true" localSheetId="0" name="_xlnm._FilterDatabase" vbProcedure="false">Tracker!$A$4:$P$24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Critical-path anchor: Proto 1 sign-off gates the whole SS26 make. Each downstream target = prior target + lead days; slipping this pushes every gate.</t>
        </r>
      </text>
    </comment>
  </commentList>
</comments>
</file>

<file path=xl/sharedStrings.xml><?xml version="1.0" encoding="utf-8"?>
<sst xmlns="http://schemas.openxmlformats.org/spreadsheetml/2006/main" count="248" uniqueCount="104">
  <si>
    <t xml:space="preserve">Marlowe Atelier   ·   Sample Tracking Log — SS26</t>
  </si>
  <si>
    <t xml:space="preserve">Style #</t>
  </si>
  <si>
    <t xml:space="preserve">Style Name</t>
  </si>
  <si>
    <t xml:space="preserve">Category</t>
  </si>
  <si>
    <t xml:space="preserve">Proto 1</t>
  </si>
  <si>
    <t xml:space="preserve">Proto 2/SMS</t>
  </si>
  <si>
    <t xml:space="preserve">Fit Sample</t>
  </si>
  <si>
    <t xml:space="preserve">PP Sample</t>
  </si>
  <si>
    <t xml:space="preserve">Gold Seal</t>
  </si>
  <si>
    <t xml:space="preserve">Current Stage</t>
  </si>
  <si>
    <t xml:space="preserve">Days in Stage</t>
  </si>
  <si>
    <t xml:space="preserve">On Track?</t>
  </si>
  <si>
    <t xml:space="preserve">Status</t>
  </si>
  <si>
    <t xml:space="preserve">Date</t>
  </si>
  <si>
    <t xml:space="preserve">SS-101</t>
  </si>
  <si>
    <t xml:space="preserve">Marlowe Slip Dress</t>
  </si>
  <si>
    <t xml:space="preserve">Dresses</t>
  </si>
  <si>
    <t xml:space="preserve">Approved</t>
  </si>
  <si>
    <t xml:space="preserve">SS-102</t>
  </si>
  <si>
    <t xml:space="preserve">Colette Blouse</t>
  </si>
  <si>
    <t xml:space="preserve">Tops</t>
  </si>
  <si>
    <t xml:space="preserve">SS-103</t>
  </si>
  <si>
    <t xml:space="preserve">Aubrey Trench</t>
  </si>
  <si>
    <t xml:space="preserve">Outerwear</t>
  </si>
  <si>
    <t xml:space="preserve">SS-104</t>
  </si>
  <si>
    <t xml:space="preserve">Verity Wrap Dress</t>
  </si>
  <si>
    <t xml:space="preserve">In Progress</t>
  </si>
  <si>
    <t xml:space="preserve">SS-105</t>
  </si>
  <si>
    <t xml:space="preserve">Odile Knit</t>
  </si>
  <si>
    <t xml:space="preserve">Knitwear</t>
  </si>
  <si>
    <t xml:space="preserve">Not Started</t>
  </si>
  <si>
    <t xml:space="preserve">SS-106</t>
  </si>
  <si>
    <t xml:space="preserve">Sévigné Blazer</t>
  </si>
  <si>
    <t xml:space="preserve">Tailoring</t>
  </si>
  <si>
    <t xml:space="preserve">SS-107</t>
  </si>
  <si>
    <t xml:space="preserve">Lisette Midi Skirt</t>
  </si>
  <si>
    <t xml:space="preserve">Skirts</t>
  </si>
  <si>
    <t xml:space="preserve">SS-108</t>
  </si>
  <si>
    <t xml:space="preserve">Margaux Trouser</t>
  </si>
  <si>
    <t xml:space="preserve">Trousers</t>
  </si>
  <si>
    <t xml:space="preserve">SS-109</t>
  </si>
  <si>
    <t xml:space="preserve">Delphine Camisole</t>
  </si>
  <si>
    <t xml:space="preserve">SS-110</t>
  </si>
  <si>
    <t xml:space="preserve">Ines Shirt Dress</t>
  </si>
  <si>
    <t xml:space="preserve">SS-111</t>
  </si>
  <si>
    <t xml:space="preserve">Bardot Cardigan</t>
  </si>
  <si>
    <t xml:space="preserve">SS-112</t>
  </si>
  <si>
    <t xml:space="preserve">Solene Tailored Vest</t>
  </si>
  <si>
    <t xml:space="preserve">SS-113</t>
  </si>
  <si>
    <t xml:space="preserve">Romy Pleated Skirt</t>
  </si>
  <si>
    <t xml:space="preserve">SS-114</t>
  </si>
  <si>
    <t xml:space="preserve">Estelle Wide Trouser</t>
  </si>
  <si>
    <t xml:space="preserve">SS-115</t>
  </si>
  <si>
    <t xml:space="preserve">Juno Denim Jacket</t>
  </si>
  <si>
    <t xml:space="preserve">Denim</t>
  </si>
  <si>
    <t xml:space="preserve">Rejected</t>
  </si>
  <si>
    <t xml:space="preserve">SS-116</t>
  </si>
  <si>
    <t xml:space="preserve">Cleo Silk Top</t>
  </si>
  <si>
    <t xml:space="preserve">SS-117</t>
  </si>
  <si>
    <t xml:space="preserve">Farah Maxi Dress</t>
  </si>
  <si>
    <t xml:space="preserve">SS-118</t>
  </si>
  <si>
    <t xml:space="preserve">Noor Knit Dress</t>
  </si>
  <si>
    <t xml:space="preserve">SS-119</t>
  </si>
  <si>
    <t xml:space="preserve">Thea Culotte</t>
  </si>
  <si>
    <t xml:space="preserve">SS-120</t>
  </si>
  <si>
    <t xml:space="preserve">Wren Overshirt</t>
  </si>
  <si>
    <t xml:space="preserve">PIPELINE FUNNEL — samples approved through each gate</t>
  </si>
  <si>
    <t xml:space="preserve">Gate</t>
  </si>
  <si>
    <t xml:space="preserve">Funnel</t>
  </si>
  <si>
    <t xml:space="preserve">Overdue (ageing &gt; 21d)</t>
  </si>
  <si>
    <t xml:space="preserve">Due / Late vs calendar</t>
  </si>
  <si>
    <t xml:space="preserve">Marlowe Atelier  ·  SS26 Critical-Path Calendar</t>
  </si>
  <si>
    <t xml:space="preserve">Gate target dates drive the Tracker's On Track? / DUE-LATE flags via cross-sheet lookup.</t>
  </si>
  <si>
    <t xml:space="preserve">Target Date</t>
  </si>
  <si>
    <t xml:space="preserve">Lead Days</t>
  </si>
  <si>
    <t xml:space="preserve">Owner</t>
  </si>
  <si>
    <t xml:space="preserve">Notes</t>
  </si>
  <si>
    <t xml:space="preserve">Design / Studio</t>
  </si>
  <si>
    <t xml:space="preserve">First proto off the block; silhouette sign-off.</t>
  </si>
  <si>
    <t xml:space="preserve">Product Dev</t>
  </si>
  <si>
    <t xml:space="preserve">Salesman sample / showroom-ready make.</t>
  </si>
  <si>
    <t xml:space="preserve">Technical / Fit</t>
  </si>
  <si>
    <t xml:space="preserve">Graded fit session on the base size.</t>
  </si>
  <si>
    <t xml:space="preserve">Production</t>
  </si>
  <si>
    <t xml:space="preserve">Pre-production seal on bulk fabric &amp; trims.</t>
  </si>
  <si>
    <t xml:space="preserve">QA / Merch</t>
  </si>
  <si>
    <t xml:space="preserve">Final gold seal — release to bulk.</t>
  </si>
  <si>
    <t xml:space="preserve">Marlowe Atelier  ·  SS26 Rejection &amp; Risk Notes</t>
  </si>
  <si>
    <t xml:space="preserve">Rejected gates and at-risk (stuck) styles — reason, corrective action, and re-submit plan.</t>
  </si>
  <si>
    <t xml:space="preserve">Rejection / Risk Reason</t>
  </si>
  <si>
    <t xml:space="preserve">Action</t>
  </si>
  <si>
    <t xml:space="preserve">Re-submit</t>
  </si>
  <si>
    <t xml:space="preserve">Colour lab-dip #3 failed — indigo off vs standard (ΔE 2.4).</t>
  </si>
  <si>
    <t xml:space="preserve">Re-dip against approved swatch; supplier to hold bulk.</t>
  </si>
  <si>
    <t xml:space="preserve">Armhole binding puckering; sleeve pitch rotated on base size.</t>
  </si>
  <si>
    <t xml:space="preserve">Re-cut binding, re-walk sleeve; new fit sample.</t>
  </si>
  <si>
    <t xml:space="preserve">SMS stalled 30d+ — mill yarn delay on the rib.</t>
  </si>
  <si>
    <t xml:space="preserve">Chase mill ETA; consider substitute yarn if &gt;1 wk.</t>
  </si>
  <si>
    <t xml:space="preserve">Hand-feel off vs standard on the melton; pressing marks.</t>
  </si>
  <si>
    <t xml:space="preserve">Re-make with corrected press; QA hand-feel check.</t>
  </si>
  <si>
    <t xml:space="preserve">Pleat depth inconsistent across the run.</t>
  </si>
  <si>
    <t xml:space="preserve">Re-set pleater; confirm depth spec on tech pack.</t>
  </si>
  <si>
    <t xml:space="preserve">Waistband roll on the wide-leg; interfacing too soft.</t>
  </si>
  <si>
    <t xml:space="preserve">Swap to firmer fusible; re-make SMS.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</si>
</sst>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"/>
    <numFmt numFmtId="166" formatCode="0&quot; d&quot;"/>
    <numFmt numFmtId="167" formatCode="General"/>
    <numFmt numFmtId="168" formatCode="dd\-mmm\-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i val="true"/>
      <sz val="10"/>
      <color rgb="FF3A3536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0"/>
      <color rgb="FF2E2A2B"/>
      <name val="Calibri"/>
      <family val="0"/>
      <charset val="1"/>
    </font>
    <font>
      <sz val="10"/>
      <color rgb="FF3A3536"/>
      <name val="Calibri"/>
      <family val="0"/>
      <charset val="1"/>
    </font>
    <font>
      <b val="true"/>
      <sz val="9"/>
      <color rgb="FF3A3536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9"/>
      <color rgb="FF9A8F8C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b val="true"/>
      <sz val="10"/>
      <color rgb="FF3A3536"/>
      <name val="Calibri"/>
      <family val="0"/>
      <charset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2E2A2B"/>
        <bgColor rgb="FF3A3536"/>
      </patternFill>
    </fill>
    <fill>
      <patternFill patternType="solid">
        <fgColor rgb="FFF0DCD9"/>
        <bgColor rgb="FFE4EAD9"/>
      </patternFill>
    </fill>
    <fill>
      <patternFill patternType="solid">
        <fgColor rgb="FF7E8E6E"/>
        <bgColor rgb="FF6FA060"/>
      </patternFill>
    </fill>
    <fill>
      <patternFill patternType="solid">
        <fgColor rgb="FFFFFFFF"/>
        <bgColor rgb="FFF6ECEA"/>
      </patternFill>
    </fill>
    <fill>
      <patternFill patternType="solid">
        <fgColor rgb="FFF6ECEA"/>
        <bgColor rgb="FFE4EAD9"/>
      </patternFill>
    </fill>
    <fill>
      <patternFill patternType="solid">
        <fgColor rgb="FFC0503C"/>
        <bgColor rgb="FF993366"/>
      </patternFill>
    </fill>
    <fill>
      <patternFill patternType="solid">
        <fgColor rgb="FFE8B4AC"/>
        <bgColor rgb="FFC9BFBD"/>
      </patternFill>
    </fill>
    <fill>
      <patternFill patternType="solid">
        <fgColor rgb="FFE0A64B"/>
        <bgColor rgb="FFE8B4A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9BFBD"/>
      </left>
      <right style="thin">
        <color rgb="FFC9BFBD"/>
      </right>
      <top style="thin">
        <color rgb="FFC9BFBD"/>
      </top>
      <bottom/>
      <diagonal/>
    </border>
    <border diagonalUp="false" diagonalDown="false">
      <left style="thin">
        <color rgb="FFC9BFBD"/>
      </left>
      <right/>
      <top style="thin">
        <color rgb="FFC9BFBD"/>
      </top>
      <bottom style="thin">
        <color rgb="FFC9BFBD"/>
      </bottom>
      <diagonal/>
    </border>
    <border diagonalUp="false" diagonalDown="false">
      <left style="thin">
        <color rgb="FFC9BFBD"/>
      </left>
      <right style="thin">
        <color rgb="FFC9BFBD"/>
      </right>
      <top style="thin">
        <color rgb="FFC9BFBD"/>
      </top>
      <bottom style="thin">
        <color rgb="FFC9BFB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8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9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9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4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5">
    <dxf>
      <fill>
        <patternFill patternType="solid">
          <fgColor rgb="FFF0DCD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2E2A2B"/>
          <bgColor rgb="FF000000"/>
        </patternFill>
      </fill>
    </dxf>
    <dxf>
      <fill>
        <patternFill patternType="solid">
          <fgColor rgb="FF3A3536"/>
          <bgColor rgb="FF000000"/>
        </patternFill>
      </fill>
    </dxf>
    <dxf>
      <fill>
        <patternFill patternType="solid">
          <fgColor rgb="FF6FA060"/>
          <bgColor rgb="FF000000"/>
        </patternFill>
      </fill>
    </dxf>
    <dxf>
      <fill>
        <patternFill patternType="solid">
          <fgColor rgb="FFE0A64B"/>
          <bgColor rgb="FF000000"/>
        </patternFill>
      </fill>
    </dxf>
    <dxf>
      <fill>
        <patternFill patternType="solid">
          <fgColor rgb="FFC0503C"/>
          <bgColor rgb="FF000000"/>
        </patternFill>
      </fill>
    </dxf>
    <dxf>
      <fill>
        <patternFill patternType="solid">
          <fgColor rgb="FFC9C4C2"/>
          <bgColor rgb="FF000000"/>
        </patternFill>
      </fill>
    </dxf>
    <dxf>
      <fill>
        <patternFill patternType="solid">
          <fgColor rgb="FF6B6462"/>
          <bgColor rgb="FF000000"/>
        </patternFill>
      </fill>
    </dxf>
    <dxf>
      <fill>
        <patternFill patternType="solid">
          <fgColor rgb="FFE8B4AC"/>
          <bgColor rgb="FF000000"/>
        </patternFill>
      </fill>
    </dxf>
    <dxf>
      <fill>
        <patternFill patternType="solid">
          <fgColor rgb="FFF3DFAF"/>
          <bgColor rgb="FF000000"/>
        </patternFill>
      </fill>
    </dxf>
    <dxf>
      <fill>
        <patternFill patternType="solid">
          <fgColor rgb="FF8A2B1B"/>
          <bgColor rgb="FF000000"/>
        </patternFill>
      </fill>
    </dxf>
    <dxf>
      <fill>
        <patternFill patternType="solid">
          <fgColor rgb="FF8A6A1B"/>
          <bgColor rgb="FF000000"/>
        </patternFill>
      </fill>
    </dxf>
    <dxf>
      <fill>
        <patternFill patternType="solid">
          <fgColor rgb="FFE4EAD9"/>
          <bgColor rgb="FF000000"/>
        </patternFill>
      </fill>
    </dxf>
    <dxf>
      <fill>
        <patternFill patternType="solid">
          <fgColor rgb="FF4B5A3B"/>
          <bgColor rgb="FF000000"/>
        </patternFill>
      </fill>
    </dxf>
    <dxf>
      <font>
        <name val="Calibri"/>
        <charset val="1"/>
        <family val="0"/>
        <b val="1"/>
        <color rgb="FFFFFFFF"/>
        <sz val="9"/>
      </font>
      <fill>
        <patternFill>
          <bgColor rgb="FF6FA060"/>
        </patternFill>
      </fill>
    </dxf>
    <dxf>
      <font>
        <name val="Calibri"/>
        <charset val="1"/>
        <family val="0"/>
        <b val="1"/>
        <color rgb="FFFFFFFF"/>
        <sz val="9"/>
      </font>
      <fill>
        <patternFill>
          <bgColor rgb="FFE0A64B"/>
        </patternFill>
      </fill>
    </dxf>
    <dxf>
      <font>
        <name val="Calibri"/>
        <charset val="1"/>
        <family val="0"/>
        <b val="1"/>
        <color rgb="FFFFFFFF"/>
        <sz val="9"/>
      </font>
      <fill>
        <patternFill>
          <bgColor rgb="FFC0503C"/>
        </patternFill>
      </fill>
    </dxf>
    <dxf>
      <font>
        <name val="Calibri"/>
        <charset val="1"/>
        <family val="0"/>
        <color rgb="FF6B6462"/>
        <sz val="9"/>
      </font>
      <fill>
        <patternFill>
          <bgColor rgb="FFC9C4C2"/>
        </patternFill>
      </fill>
    </dxf>
    <dxf>
      <font>
        <name val="Calibri"/>
        <charset val="1"/>
        <family val="0"/>
        <b val="1"/>
        <color rgb="FF8A2B1B"/>
        <sz val="10"/>
      </font>
      <fill>
        <patternFill>
          <bgColor rgb="FFE8B4AC"/>
        </patternFill>
      </fill>
    </dxf>
    <dxf>
      <font>
        <name val="Calibri"/>
        <charset val="1"/>
        <family val="0"/>
        <b val="1"/>
        <color rgb="FF8A6A1B"/>
        <sz val="10"/>
      </font>
      <fill>
        <patternFill>
          <bgColor rgb="FFF3DFAF"/>
        </patternFill>
      </fill>
    </dxf>
    <dxf>
      <font>
        <name val="Calibri"/>
        <charset val="1"/>
        <family val="0"/>
        <b val="1"/>
        <color rgb="FF8A2B1B"/>
        <sz val="9"/>
      </font>
      <fill>
        <patternFill>
          <bgColor rgb="FFE8B4AC"/>
        </patternFill>
      </fill>
    </dxf>
    <dxf>
      <font>
        <name val="Calibri"/>
        <charset val="1"/>
        <family val="0"/>
        <color rgb="FF4B5A3B"/>
        <sz val="9"/>
      </font>
      <fill>
        <patternFill>
          <bgColor rgb="FFE4EA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A1B"/>
      <rgbColor rgb="FF800080"/>
      <rgbColor rgb="FF008080"/>
      <rgbColor rgb="FFC9BFBD"/>
      <rgbColor rgb="FF7E8E6E"/>
      <rgbColor rgb="FF9999FF"/>
      <rgbColor rgb="FFC0503C"/>
      <rgbColor rgb="FFF6ECEA"/>
      <rgbColor rgb="FFCCFFFF"/>
      <rgbColor rgb="FF660066"/>
      <rgbColor rgb="FFFF8080"/>
      <rgbColor rgb="FF0066CC"/>
      <rgbColor rgb="FFC9C4C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4EAD9"/>
      <rgbColor rgb="FFF0DCD9"/>
      <rgbColor rgb="FF99CCFF"/>
      <rgbColor rgb="FFE8B4AC"/>
      <rgbColor rgb="FFCC99FF"/>
      <rgbColor rgb="FFF3DFAF"/>
      <rgbColor rgb="FF3366FF"/>
      <rgbColor rgb="FF33CCCC"/>
      <rgbColor rgb="FF99CC00"/>
      <rgbColor rgb="FFFFCC00"/>
      <rgbColor rgb="FFE0A64B"/>
      <rgbColor rgb="FFFF6600"/>
      <rgbColor rgb="FF6B6462"/>
      <rgbColor rgb="FF9A8F8C"/>
      <rgbColor rgb="FF003366"/>
      <rgbColor rgb="FF6FA060"/>
      <rgbColor rgb="FF003300"/>
      <rgbColor rgb="FF2E2A2B"/>
      <rgbColor rgb="FF8A2B1B"/>
      <rgbColor rgb="FF993366"/>
      <rgbColor rgb="FF4B5A3B"/>
      <rgbColor rgb="FF3A35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27</xdr:row>
      <xdr:rowOff>0</xdr:rowOff>
    </xdr:from>
    <xdr:to>
      <xdr:col>6</xdr:col>
      <xdr:colOff>171000</xdr:colOff>
      <xdr:row>30</xdr:row>
      <xdr:rowOff>142200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4622760" y="5572080"/>
          <a:ext cx="1904760" cy="7138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6" min="6" style="0" width="11"/>
    <col collapsed="false" customWidth="true" hidden="false" outlineLevel="0" max="8" min="8" style="0" width="11"/>
    <col collapsed="false" customWidth="true" hidden="false" outlineLevel="0" max="10" min="10" style="0" width="11"/>
    <col collapsed="false" customWidth="true" hidden="false" outlineLevel="0" max="12" min="12" style="0" width="11"/>
    <col collapsed="false" customWidth="true" hidden="false" outlineLevel="0" max="14" min="14" style="0" width="13"/>
    <col collapsed="false" customWidth="true" hidden="false" outlineLevel="0" max="16" min="15" style="0" width="11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8" hidden="false" customHeight="true" outlineLevel="0" collapsed="false">
      <c r="A2" s="2" t="str">
        <f aca="true">"Season ref: SS26 / Spring-Summer   ·   Critical path vs Calendar targets   ·   As of "&amp;TEXT(TODAY(),"dd mmm yyyy")</f>
        <v>Season ref: SS26 / Spring-Summer   ·   Critical path vs Calendar targets   ·   As of 15 Jul 2026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false" ht="19.5" hidden="false" customHeight="true" outlineLevel="0" collapsed="false">
      <c r="A3" s="3" t="s">
        <v>1</v>
      </c>
      <c r="B3" s="3" t="s">
        <v>2</v>
      </c>
      <c r="C3" s="3" t="s">
        <v>3</v>
      </c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3" t="s">
        <v>9</v>
      </c>
      <c r="O3" s="3" t="s">
        <v>10</v>
      </c>
      <c r="P3" s="3" t="s">
        <v>11</v>
      </c>
    </row>
    <row r="4" customFormat="false" ht="15.75" hidden="false" customHeight="true" outlineLevel="0" collapsed="false">
      <c r="A4" s="3"/>
      <c r="B4" s="3"/>
      <c r="C4" s="3"/>
      <c r="D4" s="5" t="s">
        <v>12</v>
      </c>
      <c r="E4" s="5" t="s">
        <v>13</v>
      </c>
      <c r="F4" s="5" t="s">
        <v>12</v>
      </c>
      <c r="G4" s="5" t="s">
        <v>13</v>
      </c>
      <c r="H4" s="5" t="s">
        <v>12</v>
      </c>
      <c r="I4" s="5" t="s">
        <v>13</v>
      </c>
      <c r="J4" s="5" t="s">
        <v>12</v>
      </c>
      <c r="K4" s="5" t="s">
        <v>13</v>
      </c>
      <c r="L4" s="5" t="s">
        <v>12</v>
      </c>
      <c r="M4" s="5" t="s">
        <v>13</v>
      </c>
      <c r="N4" s="3"/>
      <c r="O4" s="3"/>
      <c r="P4" s="3"/>
    </row>
    <row r="5" customFormat="false" ht="15" hidden="false" customHeight="false" outlineLevel="0" collapsed="false">
      <c r="A5" s="6" t="s">
        <v>14</v>
      </c>
      <c r="B5" s="7" t="s">
        <v>15</v>
      </c>
      <c r="C5" s="7" t="s">
        <v>16</v>
      </c>
      <c r="D5" s="8" t="s">
        <v>17</v>
      </c>
      <c r="E5" s="9" t="n">
        <v>46132</v>
      </c>
      <c r="F5" s="8" t="s">
        <v>17</v>
      </c>
      <c r="G5" s="9" t="n">
        <v>46150</v>
      </c>
      <c r="H5" s="8" t="s">
        <v>17</v>
      </c>
      <c r="I5" s="9" t="n">
        <v>46168</v>
      </c>
      <c r="J5" s="8" t="s">
        <v>17</v>
      </c>
      <c r="K5" s="9" t="n">
        <v>46185</v>
      </c>
      <c r="L5" s="8" t="s">
        <v>17</v>
      </c>
      <c r="M5" s="9" t="n">
        <v>46205</v>
      </c>
      <c r="N5" s="6" t="str">
        <f aca="false">IF(L5="Approved","Gold Seal",IF(J5="Approved","PP Sample",IF(H5="Approved","Fit Sample",IF(F5="Approved","Proto 2/SMS",IF(D5="Approved","Proto 1","Not Started")))))</f>
        <v>Gold Seal</v>
      </c>
      <c r="O5" s="10" t="n">
        <f aca="true">IFERROR(IF(MAX(E5,G5,I5,K5,M5)=0,"",TODAY()-MAX(E5,G5,I5,K5,M5)),"")</f>
        <v>13</v>
      </c>
      <c r="P5" s="8" t="str">
        <f aca="true">IFERROR(IF((IF(D5&lt;&gt;"Approved","Proto 1",IF(F5&lt;&gt;"Approved","Proto 2/SMS",IF(H5&lt;&gt;"Approved","Fit Sample",IF(J5&lt;&gt;"Approved","PP Sample",IF(L5&lt;&gt;"Approved","Gold Seal",""))))))="","complete",IF(VLOOKUP((IF(D5&lt;&gt;"Approved","Proto 1",IF(F5&lt;&gt;"Approved","Proto 2/SMS",IF(H5&lt;&gt;"Approved","Fit Sample",IF(J5&lt;&gt;"Approved","PP Sample",IF(L5&lt;&gt;"Approved","Gold Seal","")))))),Calendar!$A$5:$E$9,2,FALSE())&lt;TODAY(),"DUE/LATE","on track")),"on track")</f>
        <v>complete</v>
      </c>
    </row>
    <row r="6" customFormat="false" ht="15" hidden="false" customHeight="false" outlineLevel="0" collapsed="false">
      <c r="A6" s="11" t="s">
        <v>18</v>
      </c>
      <c r="B6" s="12" t="s">
        <v>19</v>
      </c>
      <c r="C6" s="12" t="s">
        <v>20</v>
      </c>
      <c r="D6" s="13" t="s">
        <v>17</v>
      </c>
      <c r="E6" s="14" t="n">
        <v>46134</v>
      </c>
      <c r="F6" s="13" t="s">
        <v>17</v>
      </c>
      <c r="G6" s="14" t="n">
        <v>46153</v>
      </c>
      <c r="H6" s="13" t="s">
        <v>17</v>
      </c>
      <c r="I6" s="14" t="n">
        <v>46170</v>
      </c>
      <c r="J6" s="13" t="s">
        <v>17</v>
      </c>
      <c r="K6" s="14" t="n">
        <v>46188</v>
      </c>
      <c r="L6" s="13" t="s">
        <v>17</v>
      </c>
      <c r="M6" s="14" t="n">
        <v>46209</v>
      </c>
      <c r="N6" s="11" t="str">
        <f aca="false">IF(L6="Approved","Gold Seal",IF(J6="Approved","PP Sample",IF(H6="Approved","Fit Sample",IF(F6="Approved","Proto 2/SMS",IF(D6="Approved","Proto 1","Not Started")))))</f>
        <v>Gold Seal</v>
      </c>
      <c r="O6" s="15" t="n">
        <f aca="true">IFERROR(IF(MAX(E6,G6,I6,K6,M6)=0,"",TODAY()-MAX(E6,G6,I6,K6,M6)),"")</f>
        <v>9</v>
      </c>
      <c r="P6" s="13" t="str">
        <f aca="true">IFERROR(IF((IF(D6&lt;&gt;"Approved","Proto 1",IF(F6&lt;&gt;"Approved","Proto 2/SMS",IF(H6&lt;&gt;"Approved","Fit Sample",IF(J6&lt;&gt;"Approved","PP Sample",IF(L6&lt;&gt;"Approved","Gold Seal",""))))))="","complete",IF(VLOOKUP((IF(D6&lt;&gt;"Approved","Proto 1",IF(F6&lt;&gt;"Approved","Proto 2/SMS",IF(H6&lt;&gt;"Approved","Fit Sample",IF(J6&lt;&gt;"Approved","PP Sample",IF(L6&lt;&gt;"Approved","Gold Seal","")))))),Calendar!$A$5:$E$9,2,FALSE())&lt;TODAY(),"DUE/LATE","on track")),"on track")</f>
        <v>complete</v>
      </c>
    </row>
    <row r="7" customFormat="false" ht="15" hidden="false" customHeight="false" outlineLevel="0" collapsed="false">
      <c r="A7" s="6" t="s">
        <v>21</v>
      </c>
      <c r="B7" s="7" t="s">
        <v>22</v>
      </c>
      <c r="C7" s="7" t="s">
        <v>23</v>
      </c>
      <c r="D7" s="8" t="s">
        <v>17</v>
      </c>
      <c r="E7" s="9" t="n">
        <v>46130</v>
      </c>
      <c r="F7" s="8" t="s">
        <v>17</v>
      </c>
      <c r="G7" s="9" t="n">
        <v>46148</v>
      </c>
      <c r="H7" s="8" t="s">
        <v>17</v>
      </c>
      <c r="I7" s="9" t="n">
        <v>46164</v>
      </c>
      <c r="J7" s="8" t="s">
        <v>17</v>
      </c>
      <c r="K7" s="9" t="n">
        <v>46182</v>
      </c>
      <c r="L7" s="8" t="s">
        <v>17</v>
      </c>
      <c r="M7" s="9" t="n">
        <v>46212</v>
      </c>
      <c r="N7" s="6" t="str">
        <f aca="false">IF(L7="Approved","Gold Seal",IF(J7="Approved","PP Sample",IF(H7="Approved","Fit Sample",IF(F7="Approved","Proto 2/SMS",IF(D7="Approved","Proto 1","Not Started")))))</f>
        <v>Gold Seal</v>
      </c>
      <c r="O7" s="10" t="n">
        <f aca="true">IFERROR(IF(MAX(E7,G7,I7,K7,M7)=0,"",TODAY()-MAX(E7,G7,I7,K7,M7)),"")</f>
        <v>6</v>
      </c>
      <c r="P7" s="8" t="str">
        <f aca="true">IFERROR(IF((IF(D7&lt;&gt;"Approved","Proto 1",IF(F7&lt;&gt;"Approved","Proto 2/SMS",IF(H7&lt;&gt;"Approved","Fit Sample",IF(J7&lt;&gt;"Approved","PP Sample",IF(L7&lt;&gt;"Approved","Gold Seal",""))))))="","complete",IF(VLOOKUP((IF(D7&lt;&gt;"Approved","Proto 1",IF(F7&lt;&gt;"Approved","Proto 2/SMS",IF(H7&lt;&gt;"Approved","Fit Sample",IF(J7&lt;&gt;"Approved","PP Sample",IF(L7&lt;&gt;"Approved","Gold Seal","")))))),Calendar!$A$5:$E$9,2,FALSE())&lt;TODAY(),"DUE/LATE","on track")),"on track")</f>
        <v>complete</v>
      </c>
    </row>
    <row r="8" customFormat="false" ht="15" hidden="false" customHeight="false" outlineLevel="0" collapsed="false">
      <c r="A8" s="11" t="s">
        <v>24</v>
      </c>
      <c r="B8" s="12" t="s">
        <v>25</v>
      </c>
      <c r="C8" s="12" t="s">
        <v>16</v>
      </c>
      <c r="D8" s="13" t="s">
        <v>17</v>
      </c>
      <c r="E8" s="14" t="n">
        <v>46136</v>
      </c>
      <c r="F8" s="13" t="s">
        <v>17</v>
      </c>
      <c r="G8" s="14" t="n">
        <v>46156</v>
      </c>
      <c r="H8" s="13" t="s">
        <v>17</v>
      </c>
      <c r="I8" s="14" t="n">
        <v>46174</v>
      </c>
      <c r="J8" s="13" t="s">
        <v>17</v>
      </c>
      <c r="K8" s="14" t="n">
        <v>46193</v>
      </c>
      <c r="L8" s="13" t="s">
        <v>26</v>
      </c>
      <c r="M8" s="14" t="n">
        <v>46213</v>
      </c>
      <c r="N8" s="11" t="str">
        <f aca="false">IF(L8="Approved","Gold Seal",IF(J8="Approved","PP Sample",IF(H8="Approved","Fit Sample",IF(F8="Approved","Proto 2/SMS",IF(D8="Approved","Proto 1","Not Started")))))</f>
        <v>PP Sample</v>
      </c>
      <c r="O8" s="15" t="n">
        <f aca="true">IFERROR(IF(MAX(E8,G8,I8,K8,M8)=0,"",TODAY()-MAX(E8,G8,I8,K8,M8)),"")</f>
        <v>5</v>
      </c>
      <c r="P8" s="13" t="str">
        <f aca="true">IFERROR(IF((IF(D8&lt;&gt;"Approved","Proto 1",IF(F8&lt;&gt;"Approved","Proto 2/SMS",IF(H8&lt;&gt;"Approved","Fit Sample",IF(J8&lt;&gt;"Approved","PP Sample",IF(L8&lt;&gt;"Approved","Gold Seal",""))))))="","complete",IF(VLOOKUP((IF(D8&lt;&gt;"Approved","Proto 1",IF(F8&lt;&gt;"Approved","Proto 2/SMS",IF(H8&lt;&gt;"Approved","Fit Sample",IF(J8&lt;&gt;"Approved","PP Sample",IF(L8&lt;&gt;"Approved","Gold Seal","")))))),Calendar!$A$5:$E$9,2,FALSE())&lt;TODAY(),"DUE/LATE","on track")),"on track")</f>
        <v>on track</v>
      </c>
    </row>
    <row r="9" customFormat="false" ht="15" hidden="false" customHeight="false" outlineLevel="0" collapsed="false">
      <c r="A9" s="6" t="s">
        <v>27</v>
      </c>
      <c r="B9" s="7" t="s">
        <v>28</v>
      </c>
      <c r="C9" s="7" t="s">
        <v>29</v>
      </c>
      <c r="D9" s="8" t="s">
        <v>17</v>
      </c>
      <c r="E9" s="9" t="n">
        <v>46137</v>
      </c>
      <c r="F9" s="8" t="s">
        <v>17</v>
      </c>
      <c r="G9" s="9" t="n">
        <v>46157</v>
      </c>
      <c r="H9" s="8" t="s">
        <v>17</v>
      </c>
      <c r="I9" s="9" t="n">
        <v>46176</v>
      </c>
      <c r="J9" s="8" t="s">
        <v>17</v>
      </c>
      <c r="K9" s="9" t="n">
        <v>46195</v>
      </c>
      <c r="L9" s="8" t="s">
        <v>30</v>
      </c>
      <c r="M9" s="16"/>
      <c r="N9" s="6" t="str">
        <f aca="false">IF(L9="Approved","Gold Seal",IF(J9="Approved","PP Sample",IF(H9="Approved","Fit Sample",IF(F9="Approved","Proto 2/SMS",IF(D9="Approved","Proto 1","Not Started")))))</f>
        <v>PP Sample</v>
      </c>
      <c r="O9" s="10" t="n">
        <f aca="true">IFERROR(IF(MAX(E9,G9,I9,K9,M9)=0,"",TODAY()-MAX(E9,G9,I9,K9,M9)),"")</f>
        <v>23</v>
      </c>
      <c r="P9" s="8" t="str">
        <f aca="true">IFERROR(IF((IF(D9&lt;&gt;"Approved","Proto 1",IF(F9&lt;&gt;"Approved","Proto 2/SMS",IF(H9&lt;&gt;"Approved","Fit Sample",IF(J9&lt;&gt;"Approved","PP Sample",IF(L9&lt;&gt;"Approved","Gold Seal",""))))))="","complete",IF(VLOOKUP((IF(D9&lt;&gt;"Approved","Proto 1",IF(F9&lt;&gt;"Approved","Proto 2/SMS",IF(H9&lt;&gt;"Approved","Fit Sample",IF(J9&lt;&gt;"Approved","PP Sample",IF(L9&lt;&gt;"Approved","Gold Seal","")))))),Calendar!$A$5:$E$9,2,FALSE())&lt;TODAY(),"DUE/LATE","on track")),"on track")</f>
        <v>on track</v>
      </c>
    </row>
    <row r="10" customFormat="false" ht="15" hidden="false" customHeight="false" outlineLevel="0" collapsed="false">
      <c r="A10" s="11" t="s">
        <v>31</v>
      </c>
      <c r="B10" s="12" t="s">
        <v>32</v>
      </c>
      <c r="C10" s="12" t="s">
        <v>33</v>
      </c>
      <c r="D10" s="13" t="s">
        <v>17</v>
      </c>
      <c r="E10" s="14" t="n">
        <v>46139</v>
      </c>
      <c r="F10" s="13" t="s">
        <v>17</v>
      </c>
      <c r="G10" s="14" t="n">
        <v>46160</v>
      </c>
      <c r="H10" s="13" t="s">
        <v>17</v>
      </c>
      <c r="I10" s="14" t="n">
        <v>46178</v>
      </c>
      <c r="J10" s="13" t="s">
        <v>26</v>
      </c>
      <c r="K10" s="14" t="n">
        <v>46201</v>
      </c>
      <c r="L10" s="13" t="s">
        <v>30</v>
      </c>
      <c r="M10" s="17"/>
      <c r="N10" s="11" t="str">
        <f aca="false">IF(L10="Approved","Gold Seal",IF(J10="Approved","PP Sample",IF(H10="Approved","Fit Sample",IF(F10="Approved","Proto 2/SMS",IF(D10="Approved","Proto 1","Not Started")))))</f>
        <v>Fit Sample</v>
      </c>
      <c r="O10" s="15" t="n">
        <f aca="true">IFERROR(IF(MAX(E10,G10,I10,K10,M10)=0,"",TODAY()-MAX(E10,G10,I10,K10,M10)),"")</f>
        <v>17</v>
      </c>
      <c r="P10" s="13" t="str">
        <f aca="true">IFERROR(IF((IF(D10&lt;&gt;"Approved","Proto 1",IF(F10&lt;&gt;"Approved","Proto 2/SMS",IF(H10&lt;&gt;"Approved","Fit Sample",IF(J10&lt;&gt;"Approved","PP Sample",IF(L10&lt;&gt;"Approved","Gold Seal",""))))))="","complete",IF(VLOOKUP((IF(D10&lt;&gt;"Approved","Proto 1",IF(F10&lt;&gt;"Approved","Proto 2/SMS",IF(H10&lt;&gt;"Approved","Fit Sample",IF(J10&lt;&gt;"Approved","PP Sample",IF(L10&lt;&gt;"Approved","Gold Seal","")))))),Calendar!$A$5:$E$9,2,FALSE())&lt;TODAY(),"DUE/LATE","on track")),"on track")</f>
        <v>DUE/LATE</v>
      </c>
    </row>
    <row r="11" customFormat="false" ht="15" hidden="false" customHeight="false" outlineLevel="0" collapsed="false">
      <c r="A11" s="6" t="s">
        <v>34</v>
      </c>
      <c r="B11" s="7" t="s">
        <v>35</v>
      </c>
      <c r="C11" s="7" t="s">
        <v>36</v>
      </c>
      <c r="D11" s="8" t="s">
        <v>17</v>
      </c>
      <c r="E11" s="9" t="n">
        <v>46140</v>
      </c>
      <c r="F11" s="8" t="s">
        <v>17</v>
      </c>
      <c r="G11" s="9" t="n">
        <v>46162</v>
      </c>
      <c r="H11" s="8" t="s">
        <v>17</v>
      </c>
      <c r="I11" s="9" t="n">
        <v>46181</v>
      </c>
      <c r="J11" s="8" t="s">
        <v>30</v>
      </c>
      <c r="K11" s="16"/>
      <c r="L11" s="8" t="s">
        <v>30</v>
      </c>
      <c r="M11" s="16"/>
      <c r="N11" s="6" t="str">
        <f aca="false">IF(L11="Approved","Gold Seal",IF(J11="Approved","PP Sample",IF(H11="Approved","Fit Sample",IF(F11="Approved","Proto 2/SMS",IF(D11="Approved","Proto 1","Not Started")))))</f>
        <v>Fit Sample</v>
      </c>
      <c r="O11" s="10" t="n">
        <f aca="true">IFERROR(IF(MAX(E11,G11,I11,K11,M11)=0,"",TODAY()-MAX(E11,G11,I11,K11,M11)),"")</f>
        <v>37</v>
      </c>
      <c r="P11" s="8" t="str">
        <f aca="true">IFERROR(IF((IF(D11&lt;&gt;"Approved","Proto 1",IF(F11&lt;&gt;"Approved","Proto 2/SMS",IF(H11&lt;&gt;"Approved","Fit Sample",IF(J11&lt;&gt;"Approved","PP Sample",IF(L11&lt;&gt;"Approved","Gold Seal",""))))))="","complete",IF(VLOOKUP((IF(D11&lt;&gt;"Approved","Proto 1",IF(F11&lt;&gt;"Approved","Proto 2/SMS",IF(H11&lt;&gt;"Approved","Fit Sample",IF(J11&lt;&gt;"Approved","PP Sample",IF(L11&lt;&gt;"Approved","Gold Seal","")))))),Calendar!$A$5:$E$9,2,FALSE())&lt;TODAY(),"DUE/LATE","on track")),"on track")</f>
        <v>DUE/LATE</v>
      </c>
    </row>
    <row r="12" customFormat="false" ht="15" hidden="false" customHeight="false" outlineLevel="0" collapsed="false">
      <c r="A12" s="11" t="s">
        <v>37</v>
      </c>
      <c r="B12" s="12" t="s">
        <v>38</v>
      </c>
      <c r="C12" s="12" t="s">
        <v>39</v>
      </c>
      <c r="D12" s="13" t="s">
        <v>17</v>
      </c>
      <c r="E12" s="14" t="n">
        <v>46141</v>
      </c>
      <c r="F12" s="13" t="s">
        <v>17</v>
      </c>
      <c r="G12" s="14" t="n">
        <v>46164</v>
      </c>
      <c r="H12" s="13" t="s">
        <v>26</v>
      </c>
      <c r="I12" s="14" t="n">
        <v>46199</v>
      </c>
      <c r="J12" s="13" t="s">
        <v>30</v>
      </c>
      <c r="K12" s="17"/>
      <c r="L12" s="13" t="s">
        <v>30</v>
      </c>
      <c r="M12" s="17"/>
      <c r="N12" s="11" t="str">
        <f aca="false">IF(L12="Approved","Gold Seal",IF(J12="Approved","PP Sample",IF(H12="Approved","Fit Sample",IF(F12="Approved","Proto 2/SMS",IF(D12="Approved","Proto 1","Not Started")))))</f>
        <v>Proto 2/SMS</v>
      </c>
      <c r="O12" s="15" t="n">
        <f aca="true">IFERROR(IF(MAX(E12,G12,I12,K12,M12)=0,"",TODAY()-MAX(E12,G12,I12,K12,M12)),"")</f>
        <v>19</v>
      </c>
      <c r="P12" s="13" t="str">
        <f aca="true">IFERROR(IF((IF(D12&lt;&gt;"Approved","Proto 1",IF(F12&lt;&gt;"Approved","Proto 2/SMS",IF(H12&lt;&gt;"Approved","Fit Sample",IF(J12&lt;&gt;"Approved","PP Sample",IF(L12&lt;&gt;"Approved","Gold Seal",""))))))="","complete",IF(VLOOKUP((IF(D12&lt;&gt;"Approved","Proto 1",IF(F12&lt;&gt;"Approved","Proto 2/SMS",IF(H12&lt;&gt;"Approved","Fit Sample",IF(J12&lt;&gt;"Approved","PP Sample",IF(L12&lt;&gt;"Approved","Gold Seal","")))))),Calendar!$A$5:$E$9,2,FALSE())&lt;TODAY(),"DUE/LATE","on track")),"on track")</f>
        <v>DUE/LATE</v>
      </c>
    </row>
    <row r="13" customFormat="false" ht="15" hidden="false" customHeight="false" outlineLevel="0" collapsed="false">
      <c r="A13" s="6" t="s">
        <v>40</v>
      </c>
      <c r="B13" s="7" t="s">
        <v>41</v>
      </c>
      <c r="C13" s="7" t="s">
        <v>20</v>
      </c>
      <c r="D13" s="8" t="s">
        <v>17</v>
      </c>
      <c r="E13" s="9" t="n">
        <v>46144</v>
      </c>
      <c r="F13" s="8" t="s">
        <v>17</v>
      </c>
      <c r="G13" s="9" t="n">
        <v>46167</v>
      </c>
      <c r="H13" s="8" t="s">
        <v>17</v>
      </c>
      <c r="I13" s="9" t="n">
        <v>46183</v>
      </c>
      <c r="J13" s="8" t="s">
        <v>30</v>
      </c>
      <c r="K13" s="16"/>
      <c r="L13" s="8" t="s">
        <v>30</v>
      </c>
      <c r="M13" s="16"/>
      <c r="N13" s="6" t="str">
        <f aca="false">IF(L13="Approved","Gold Seal",IF(J13="Approved","PP Sample",IF(H13="Approved","Fit Sample",IF(F13="Approved","Proto 2/SMS",IF(D13="Approved","Proto 1","Not Started")))))</f>
        <v>Fit Sample</v>
      </c>
      <c r="O13" s="10" t="n">
        <f aca="true">IFERROR(IF(MAX(E13,G13,I13,K13,M13)=0,"",TODAY()-MAX(E13,G13,I13,K13,M13)),"")</f>
        <v>35</v>
      </c>
      <c r="P13" s="8" t="str">
        <f aca="true">IFERROR(IF((IF(D13&lt;&gt;"Approved","Proto 1",IF(F13&lt;&gt;"Approved","Proto 2/SMS",IF(H13&lt;&gt;"Approved","Fit Sample",IF(J13&lt;&gt;"Approved","PP Sample",IF(L13&lt;&gt;"Approved","Gold Seal",""))))))="","complete",IF(VLOOKUP((IF(D13&lt;&gt;"Approved","Proto 1",IF(F13&lt;&gt;"Approved","Proto 2/SMS",IF(H13&lt;&gt;"Approved","Fit Sample",IF(J13&lt;&gt;"Approved","PP Sample",IF(L13&lt;&gt;"Approved","Gold Seal","")))))),Calendar!$A$5:$E$9,2,FALSE())&lt;TODAY(),"DUE/LATE","on track")),"on track")</f>
        <v>DUE/LATE</v>
      </c>
    </row>
    <row r="14" customFormat="false" ht="15" hidden="false" customHeight="false" outlineLevel="0" collapsed="false">
      <c r="A14" s="11" t="s">
        <v>42</v>
      </c>
      <c r="B14" s="12" t="s">
        <v>43</v>
      </c>
      <c r="C14" s="12" t="s">
        <v>16</v>
      </c>
      <c r="D14" s="13" t="s">
        <v>17</v>
      </c>
      <c r="E14" s="14" t="n">
        <v>46146</v>
      </c>
      <c r="F14" s="13" t="s">
        <v>17</v>
      </c>
      <c r="G14" s="14" t="n">
        <v>46170</v>
      </c>
      <c r="H14" s="13" t="s">
        <v>30</v>
      </c>
      <c r="I14" s="17"/>
      <c r="J14" s="13" t="s">
        <v>30</v>
      </c>
      <c r="K14" s="17"/>
      <c r="L14" s="13" t="s">
        <v>30</v>
      </c>
      <c r="M14" s="17"/>
      <c r="N14" s="11" t="str">
        <f aca="false">IF(L14="Approved","Gold Seal",IF(J14="Approved","PP Sample",IF(H14="Approved","Fit Sample",IF(F14="Approved","Proto 2/SMS",IF(D14="Approved","Proto 1","Not Started")))))</f>
        <v>Proto 2/SMS</v>
      </c>
      <c r="O14" s="15" t="n">
        <f aca="true">IFERROR(IF(MAX(E14,G14,I14,K14,M14)=0,"",TODAY()-MAX(E14,G14,I14,K14,M14)),"")</f>
        <v>48</v>
      </c>
      <c r="P14" s="13" t="str">
        <f aca="true">IFERROR(IF((IF(D14&lt;&gt;"Approved","Proto 1",IF(F14&lt;&gt;"Approved","Proto 2/SMS",IF(H14&lt;&gt;"Approved","Fit Sample",IF(J14&lt;&gt;"Approved","PP Sample",IF(L14&lt;&gt;"Approved","Gold Seal",""))))))="","complete",IF(VLOOKUP((IF(D14&lt;&gt;"Approved","Proto 1",IF(F14&lt;&gt;"Approved","Proto 2/SMS",IF(H14&lt;&gt;"Approved","Fit Sample",IF(J14&lt;&gt;"Approved","PP Sample",IF(L14&lt;&gt;"Approved","Gold Seal","")))))),Calendar!$A$5:$E$9,2,FALSE())&lt;TODAY(),"DUE/LATE","on track")),"on track")</f>
        <v>DUE/LATE</v>
      </c>
    </row>
    <row r="15" customFormat="false" ht="15" hidden="false" customHeight="false" outlineLevel="0" collapsed="false">
      <c r="A15" s="6" t="s">
        <v>44</v>
      </c>
      <c r="B15" s="7" t="s">
        <v>45</v>
      </c>
      <c r="C15" s="7" t="s">
        <v>29</v>
      </c>
      <c r="D15" s="8" t="s">
        <v>17</v>
      </c>
      <c r="E15" s="9" t="n">
        <v>46148</v>
      </c>
      <c r="F15" s="8" t="s">
        <v>26</v>
      </c>
      <c r="G15" s="9" t="n">
        <v>46185</v>
      </c>
      <c r="H15" s="8" t="s">
        <v>30</v>
      </c>
      <c r="I15" s="16"/>
      <c r="J15" s="8" t="s">
        <v>30</v>
      </c>
      <c r="K15" s="16"/>
      <c r="L15" s="8" t="s">
        <v>30</v>
      </c>
      <c r="M15" s="16"/>
      <c r="N15" s="6" t="str">
        <f aca="false">IF(L15="Approved","Gold Seal",IF(J15="Approved","PP Sample",IF(H15="Approved","Fit Sample",IF(F15="Approved","Proto 2/SMS",IF(D15="Approved","Proto 1","Not Started")))))</f>
        <v>Proto 1</v>
      </c>
      <c r="O15" s="10" t="n">
        <f aca="true">IFERROR(IF(MAX(E15,G15,I15,K15,M15)=0,"",TODAY()-MAX(E15,G15,I15,K15,M15)),"")</f>
        <v>33</v>
      </c>
      <c r="P15" s="8" t="str">
        <f aca="true">IFERROR(IF((IF(D15&lt;&gt;"Approved","Proto 1",IF(F15&lt;&gt;"Approved","Proto 2/SMS",IF(H15&lt;&gt;"Approved","Fit Sample",IF(J15&lt;&gt;"Approved","PP Sample",IF(L15&lt;&gt;"Approved","Gold Seal",""))))))="","complete",IF(VLOOKUP((IF(D15&lt;&gt;"Approved","Proto 1",IF(F15&lt;&gt;"Approved","Proto 2/SMS",IF(H15&lt;&gt;"Approved","Fit Sample",IF(J15&lt;&gt;"Approved","PP Sample",IF(L15&lt;&gt;"Approved","Gold Seal","")))))),Calendar!$A$5:$E$9,2,FALSE())&lt;TODAY(),"DUE/LATE","on track")),"on track")</f>
        <v>DUE/LATE</v>
      </c>
    </row>
    <row r="16" customFormat="false" ht="15" hidden="false" customHeight="false" outlineLevel="0" collapsed="false">
      <c r="A16" s="11" t="s">
        <v>46</v>
      </c>
      <c r="B16" s="12" t="s">
        <v>47</v>
      </c>
      <c r="C16" s="12" t="s">
        <v>33</v>
      </c>
      <c r="D16" s="13" t="s">
        <v>17</v>
      </c>
      <c r="E16" s="14" t="n">
        <v>46150</v>
      </c>
      <c r="F16" s="13" t="s">
        <v>26</v>
      </c>
      <c r="G16" s="14" t="n">
        <v>46183</v>
      </c>
      <c r="H16" s="13" t="s">
        <v>30</v>
      </c>
      <c r="I16" s="17"/>
      <c r="J16" s="13" t="s">
        <v>30</v>
      </c>
      <c r="K16" s="17"/>
      <c r="L16" s="13" t="s">
        <v>30</v>
      </c>
      <c r="M16" s="17"/>
      <c r="N16" s="11" t="str">
        <f aca="false">IF(L16="Approved","Gold Seal",IF(J16="Approved","PP Sample",IF(H16="Approved","Fit Sample",IF(F16="Approved","Proto 2/SMS",IF(D16="Approved","Proto 1","Not Started")))))</f>
        <v>Proto 1</v>
      </c>
      <c r="O16" s="15" t="n">
        <f aca="true">IFERROR(IF(MAX(E16,G16,I16,K16,M16)=0,"",TODAY()-MAX(E16,G16,I16,K16,M16)),"")</f>
        <v>35</v>
      </c>
      <c r="P16" s="13" t="str">
        <f aca="true">IFERROR(IF((IF(D16&lt;&gt;"Approved","Proto 1",IF(F16&lt;&gt;"Approved","Proto 2/SMS",IF(H16&lt;&gt;"Approved","Fit Sample",IF(J16&lt;&gt;"Approved","PP Sample",IF(L16&lt;&gt;"Approved","Gold Seal",""))))))="","complete",IF(VLOOKUP((IF(D16&lt;&gt;"Approved","Proto 1",IF(F16&lt;&gt;"Approved","Proto 2/SMS",IF(H16&lt;&gt;"Approved","Fit Sample",IF(J16&lt;&gt;"Approved","PP Sample",IF(L16&lt;&gt;"Approved","Gold Seal","")))))),Calendar!$A$5:$E$9,2,FALSE())&lt;TODAY(),"DUE/LATE","on track")),"on track")</f>
        <v>DUE/LATE</v>
      </c>
    </row>
    <row r="17" customFormat="false" ht="15" hidden="false" customHeight="false" outlineLevel="0" collapsed="false">
      <c r="A17" s="6" t="s">
        <v>48</v>
      </c>
      <c r="B17" s="7" t="s">
        <v>49</v>
      </c>
      <c r="C17" s="7" t="s">
        <v>36</v>
      </c>
      <c r="D17" s="8" t="s">
        <v>17</v>
      </c>
      <c r="E17" s="9" t="n">
        <v>46151</v>
      </c>
      <c r="F17" s="8" t="s">
        <v>26</v>
      </c>
      <c r="G17" s="9" t="n">
        <v>46187</v>
      </c>
      <c r="H17" s="8" t="s">
        <v>30</v>
      </c>
      <c r="I17" s="16"/>
      <c r="J17" s="8" t="s">
        <v>30</v>
      </c>
      <c r="K17" s="16"/>
      <c r="L17" s="8" t="s">
        <v>30</v>
      </c>
      <c r="M17" s="16"/>
      <c r="N17" s="6" t="str">
        <f aca="false">IF(L17="Approved","Gold Seal",IF(J17="Approved","PP Sample",IF(H17="Approved","Fit Sample",IF(F17="Approved","Proto 2/SMS",IF(D17="Approved","Proto 1","Not Started")))))</f>
        <v>Proto 1</v>
      </c>
      <c r="O17" s="10" t="n">
        <f aca="true">IFERROR(IF(MAX(E17,G17,I17,K17,M17)=0,"",TODAY()-MAX(E17,G17,I17,K17,M17)),"")</f>
        <v>31</v>
      </c>
      <c r="P17" s="8" t="str">
        <f aca="true">IFERROR(IF((IF(D17&lt;&gt;"Approved","Proto 1",IF(F17&lt;&gt;"Approved","Proto 2/SMS",IF(H17&lt;&gt;"Approved","Fit Sample",IF(J17&lt;&gt;"Approved","PP Sample",IF(L17&lt;&gt;"Approved","Gold Seal",""))))))="","complete",IF(VLOOKUP((IF(D17&lt;&gt;"Approved","Proto 1",IF(F17&lt;&gt;"Approved","Proto 2/SMS",IF(H17&lt;&gt;"Approved","Fit Sample",IF(J17&lt;&gt;"Approved","PP Sample",IF(L17&lt;&gt;"Approved","Gold Seal","")))))),Calendar!$A$5:$E$9,2,FALSE())&lt;TODAY(),"DUE/LATE","on track")),"on track")</f>
        <v>DUE/LATE</v>
      </c>
    </row>
    <row r="18" customFormat="false" ht="15" hidden="false" customHeight="false" outlineLevel="0" collapsed="false">
      <c r="A18" s="11" t="s">
        <v>50</v>
      </c>
      <c r="B18" s="12" t="s">
        <v>51</v>
      </c>
      <c r="C18" s="12" t="s">
        <v>39</v>
      </c>
      <c r="D18" s="13" t="s">
        <v>17</v>
      </c>
      <c r="E18" s="14" t="n">
        <v>46153</v>
      </c>
      <c r="F18" s="13" t="s">
        <v>26</v>
      </c>
      <c r="G18" s="14" t="n">
        <v>46189</v>
      </c>
      <c r="H18" s="13" t="s">
        <v>30</v>
      </c>
      <c r="I18" s="17"/>
      <c r="J18" s="13" t="s">
        <v>30</v>
      </c>
      <c r="K18" s="17"/>
      <c r="L18" s="13" t="s">
        <v>30</v>
      </c>
      <c r="M18" s="17"/>
      <c r="N18" s="11" t="str">
        <f aca="false">IF(L18="Approved","Gold Seal",IF(J18="Approved","PP Sample",IF(H18="Approved","Fit Sample",IF(F18="Approved","Proto 2/SMS",IF(D18="Approved","Proto 1","Not Started")))))</f>
        <v>Proto 1</v>
      </c>
      <c r="O18" s="15" t="n">
        <f aca="true">IFERROR(IF(MAX(E18,G18,I18,K18,M18)=0,"",TODAY()-MAX(E18,G18,I18,K18,M18)),"")</f>
        <v>29</v>
      </c>
      <c r="P18" s="13" t="str">
        <f aca="true">IFERROR(IF((IF(D18&lt;&gt;"Approved","Proto 1",IF(F18&lt;&gt;"Approved","Proto 2/SMS",IF(H18&lt;&gt;"Approved","Fit Sample",IF(J18&lt;&gt;"Approved","PP Sample",IF(L18&lt;&gt;"Approved","Gold Seal",""))))))="","complete",IF(VLOOKUP((IF(D18&lt;&gt;"Approved","Proto 1",IF(F18&lt;&gt;"Approved","Proto 2/SMS",IF(H18&lt;&gt;"Approved","Fit Sample",IF(J18&lt;&gt;"Approved","PP Sample",IF(L18&lt;&gt;"Approved","Gold Seal","")))))),Calendar!$A$5:$E$9,2,FALSE())&lt;TODAY(),"DUE/LATE","on track")),"on track")</f>
        <v>DUE/LATE</v>
      </c>
    </row>
    <row r="19" customFormat="false" ht="15" hidden="false" customHeight="false" outlineLevel="0" collapsed="false">
      <c r="A19" s="6" t="s">
        <v>52</v>
      </c>
      <c r="B19" s="7" t="s">
        <v>53</v>
      </c>
      <c r="C19" s="7" t="s">
        <v>54</v>
      </c>
      <c r="D19" s="8" t="s">
        <v>17</v>
      </c>
      <c r="E19" s="9" t="n">
        <v>46154</v>
      </c>
      <c r="F19" s="8" t="s">
        <v>55</v>
      </c>
      <c r="G19" s="9" t="n">
        <v>46191</v>
      </c>
      <c r="H19" s="8" t="s">
        <v>30</v>
      </c>
      <c r="I19" s="16"/>
      <c r="J19" s="8" t="s">
        <v>30</v>
      </c>
      <c r="K19" s="16"/>
      <c r="L19" s="8" t="s">
        <v>30</v>
      </c>
      <c r="M19" s="16"/>
      <c r="N19" s="6" t="str">
        <f aca="false">IF(L19="Approved","Gold Seal",IF(J19="Approved","PP Sample",IF(H19="Approved","Fit Sample",IF(F19="Approved","Proto 2/SMS",IF(D19="Approved","Proto 1","Not Started")))))</f>
        <v>Proto 1</v>
      </c>
      <c r="O19" s="10" t="n">
        <f aca="true">IFERROR(IF(MAX(E19,G19,I19,K19,M19)=0,"",TODAY()-MAX(E19,G19,I19,K19,M19)),"")</f>
        <v>27</v>
      </c>
      <c r="P19" s="8" t="str">
        <f aca="true">IFERROR(IF((IF(D19&lt;&gt;"Approved","Proto 1",IF(F19&lt;&gt;"Approved","Proto 2/SMS",IF(H19&lt;&gt;"Approved","Fit Sample",IF(J19&lt;&gt;"Approved","PP Sample",IF(L19&lt;&gt;"Approved","Gold Seal",""))))))="","complete",IF(VLOOKUP((IF(D19&lt;&gt;"Approved","Proto 1",IF(F19&lt;&gt;"Approved","Proto 2/SMS",IF(H19&lt;&gt;"Approved","Fit Sample",IF(J19&lt;&gt;"Approved","PP Sample",IF(L19&lt;&gt;"Approved","Gold Seal","")))))),Calendar!$A$5:$E$9,2,FALSE())&lt;TODAY(),"DUE/LATE","on track")),"on track")</f>
        <v>DUE/LATE</v>
      </c>
    </row>
    <row r="20" customFormat="false" ht="15" hidden="false" customHeight="false" outlineLevel="0" collapsed="false">
      <c r="A20" s="11" t="s">
        <v>56</v>
      </c>
      <c r="B20" s="12" t="s">
        <v>57</v>
      </c>
      <c r="C20" s="12" t="s">
        <v>20</v>
      </c>
      <c r="D20" s="13" t="s">
        <v>17</v>
      </c>
      <c r="E20" s="14" t="n">
        <v>46156</v>
      </c>
      <c r="F20" s="13" t="s">
        <v>26</v>
      </c>
      <c r="G20" s="14" t="n">
        <v>46209</v>
      </c>
      <c r="H20" s="13" t="s">
        <v>30</v>
      </c>
      <c r="I20" s="17"/>
      <c r="J20" s="13" t="s">
        <v>30</v>
      </c>
      <c r="K20" s="17"/>
      <c r="L20" s="13" t="s">
        <v>30</v>
      </c>
      <c r="M20" s="17"/>
      <c r="N20" s="11" t="str">
        <f aca="false">IF(L20="Approved","Gold Seal",IF(J20="Approved","PP Sample",IF(H20="Approved","Fit Sample",IF(F20="Approved","Proto 2/SMS",IF(D20="Approved","Proto 1","Not Started")))))</f>
        <v>Proto 1</v>
      </c>
      <c r="O20" s="15" t="n">
        <f aca="true">IFERROR(IF(MAX(E20,G20,I20,K20,M20)=0,"",TODAY()-MAX(E20,G20,I20,K20,M20)),"")</f>
        <v>9</v>
      </c>
      <c r="P20" s="13" t="str">
        <f aca="true">IFERROR(IF((IF(D20&lt;&gt;"Approved","Proto 1",IF(F20&lt;&gt;"Approved","Proto 2/SMS",IF(H20&lt;&gt;"Approved","Fit Sample",IF(J20&lt;&gt;"Approved","PP Sample",IF(L20&lt;&gt;"Approved","Gold Seal",""))))))="","complete",IF(VLOOKUP((IF(D20&lt;&gt;"Approved","Proto 1",IF(F20&lt;&gt;"Approved","Proto 2/SMS",IF(H20&lt;&gt;"Approved","Fit Sample",IF(J20&lt;&gt;"Approved","PP Sample",IF(L20&lt;&gt;"Approved","Gold Seal","")))))),Calendar!$A$5:$E$9,2,FALSE())&lt;TODAY(),"DUE/LATE","on track")),"on track")</f>
        <v>DUE/LATE</v>
      </c>
    </row>
    <row r="21" customFormat="false" ht="15" hidden="false" customHeight="false" outlineLevel="0" collapsed="false">
      <c r="A21" s="6" t="s">
        <v>58</v>
      </c>
      <c r="B21" s="7" t="s">
        <v>59</v>
      </c>
      <c r="C21" s="7" t="s">
        <v>16</v>
      </c>
      <c r="D21" s="8" t="s">
        <v>17</v>
      </c>
      <c r="E21" s="9" t="n">
        <v>46158</v>
      </c>
      <c r="F21" s="8" t="s">
        <v>30</v>
      </c>
      <c r="G21" s="16"/>
      <c r="H21" s="8" t="s">
        <v>30</v>
      </c>
      <c r="I21" s="16"/>
      <c r="J21" s="8" t="s">
        <v>30</v>
      </c>
      <c r="K21" s="16"/>
      <c r="L21" s="8" t="s">
        <v>30</v>
      </c>
      <c r="M21" s="16"/>
      <c r="N21" s="6" t="str">
        <f aca="false">IF(L21="Approved","Gold Seal",IF(J21="Approved","PP Sample",IF(H21="Approved","Fit Sample",IF(F21="Approved","Proto 2/SMS",IF(D21="Approved","Proto 1","Not Started")))))</f>
        <v>Proto 1</v>
      </c>
      <c r="O21" s="10" t="n">
        <f aca="true">IFERROR(IF(MAX(E21,G21,I21,K21,M21)=0,"",TODAY()-MAX(E21,G21,I21,K21,M21)),"")</f>
        <v>60</v>
      </c>
      <c r="P21" s="8" t="str">
        <f aca="true">IFERROR(IF((IF(D21&lt;&gt;"Approved","Proto 1",IF(F21&lt;&gt;"Approved","Proto 2/SMS",IF(H21&lt;&gt;"Approved","Fit Sample",IF(J21&lt;&gt;"Approved","PP Sample",IF(L21&lt;&gt;"Approved","Gold Seal",""))))))="","complete",IF(VLOOKUP((IF(D21&lt;&gt;"Approved","Proto 1",IF(F21&lt;&gt;"Approved","Proto 2/SMS",IF(H21&lt;&gt;"Approved","Fit Sample",IF(J21&lt;&gt;"Approved","PP Sample",IF(L21&lt;&gt;"Approved","Gold Seal","")))))),Calendar!$A$5:$E$9,2,FALSE())&lt;TODAY(),"DUE/LATE","on track")),"on track")</f>
        <v>DUE/LATE</v>
      </c>
    </row>
    <row r="22" customFormat="false" ht="15" hidden="false" customHeight="false" outlineLevel="0" collapsed="false">
      <c r="A22" s="11" t="s">
        <v>60</v>
      </c>
      <c r="B22" s="12" t="s">
        <v>61</v>
      </c>
      <c r="C22" s="12" t="s">
        <v>29</v>
      </c>
      <c r="D22" s="13" t="s">
        <v>26</v>
      </c>
      <c r="E22" s="14" t="n">
        <v>46211</v>
      </c>
      <c r="F22" s="13" t="s">
        <v>30</v>
      </c>
      <c r="G22" s="17"/>
      <c r="H22" s="13" t="s">
        <v>30</v>
      </c>
      <c r="I22" s="17"/>
      <c r="J22" s="13" t="s">
        <v>30</v>
      </c>
      <c r="K22" s="17"/>
      <c r="L22" s="13" t="s">
        <v>30</v>
      </c>
      <c r="M22" s="17"/>
      <c r="N22" s="11" t="str">
        <f aca="false">IF(L22="Approved","Gold Seal",IF(J22="Approved","PP Sample",IF(H22="Approved","Fit Sample",IF(F22="Approved","Proto 2/SMS",IF(D22="Approved","Proto 1","Not Started")))))</f>
        <v>Not Started</v>
      </c>
      <c r="O22" s="15" t="n">
        <f aca="true">IFERROR(IF(MAX(E22,G22,I22,K22,M22)=0,"",TODAY()-MAX(E22,G22,I22,K22,M22)),"")</f>
        <v>7</v>
      </c>
      <c r="P22" s="13" t="str">
        <f aca="true">IFERROR(IF((IF(D22&lt;&gt;"Approved","Proto 1",IF(F22&lt;&gt;"Approved","Proto 2/SMS",IF(H22&lt;&gt;"Approved","Fit Sample",IF(J22&lt;&gt;"Approved","PP Sample",IF(L22&lt;&gt;"Approved","Gold Seal",""))))))="","complete",IF(VLOOKUP((IF(D22&lt;&gt;"Approved","Proto 1",IF(F22&lt;&gt;"Approved","Proto 2/SMS",IF(H22&lt;&gt;"Approved","Fit Sample",IF(J22&lt;&gt;"Approved","PP Sample",IF(L22&lt;&gt;"Approved","Gold Seal","")))))),Calendar!$A$5:$E$9,2,FALSE())&lt;TODAY(),"DUE/LATE","on track")),"on track")</f>
        <v>DUE/LATE</v>
      </c>
    </row>
    <row r="23" customFormat="false" ht="15" hidden="false" customHeight="false" outlineLevel="0" collapsed="false">
      <c r="A23" s="6" t="s">
        <v>62</v>
      </c>
      <c r="B23" s="7" t="s">
        <v>63</v>
      </c>
      <c r="C23" s="7" t="s">
        <v>39</v>
      </c>
      <c r="D23" s="8" t="s">
        <v>17</v>
      </c>
      <c r="E23" s="9" t="n">
        <v>46147</v>
      </c>
      <c r="F23" s="8" t="s">
        <v>17</v>
      </c>
      <c r="G23" s="9" t="n">
        <v>46172</v>
      </c>
      <c r="H23" s="8" t="s">
        <v>55</v>
      </c>
      <c r="I23" s="9" t="n">
        <v>46197</v>
      </c>
      <c r="J23" s="8" t="s">
        <v>30</v>
      </c>
      <c r="K23" s="16"/>
      <c r="L23" s="8" t="s">
        <v>30</v>
      </c>
      <c r="M23" s="16"/>
      <c r="N23" s="6" t="str">
        <f aca="false">IF(L23="Approved","Gold Seal",IF(J23="Approved","PP Sample",IF(H23="Approved","Fit Sample",IF(F23="Approved","Proto 2/SMS",IF(D23="Approved","Proto 1","Not Started")))))</f>
        <v>Proto 2/SMS</v>
      </c>
      <c r="O23" s="10" t="n">
        <f aca="true">IFERROR(IF(MAX(E23,G23,I23,K23,M23)=0,"",TODAY()-MAX(E23,G23,I23,K23,M23)),"")</f>
        <v>21</v>
      </c>
      <c r="P23" s="8" t="str">
        <f aca="true">IFERROR(IF((IF(D23&lt;&gt;"Approved","Proto 1",IF(F23&lt;&gt;"Approved","Proto 2/SMS",IF(H23&lt;&gt;"Approved","Fit Sample",IF(J23&lt;&gt;"Approved","PP Sample",IF(L23&lt;&gt;"Approved","Gold Seal",""))))))="","complete",IF(VLOOKUP((IF(D23&lt;&gt;"Approved","Proto 1",IF(F23&lt;&gt;"Approved","Proto 2/SMS",IF(H23&lt;&gt;"Approved","Fit Sample",IF(J23&lt;&gt;"Approved","PP Sample",IF(L23&lt;&gt;"Approved","Gold Seal","")))))),Calendar!$A$5:$E$9,2,FALSE())&lt;TODAY(),"DUE/LATE","on track")),"on track")</f>
        <v>DUE/LATE</v>
      </c>
    </row>
    <row r="24" customFormat="false" ht="15" hidden="false" customHeight="false" outlineLevel="0" collapsed="false">
      <c r="A24" s="11" t="s">
        <v>64</v>
      </c>
      <c r="B24" s="12" t="s">
        <v>65</v>
      </c>
      <c r="C24" s="12" t="s">
        <v>23</v>
      </c>
      <c r="D24" s="13" t="s">
        <v>17</v>
      </c>
      <c r="E24" s="14" t="n">
        <v>46160</v>
      </c>
      <c r="F24" s="13" t="s">
        <v>30</v>
      </c>
      <c r="G24" s="17"/>
      <c r="H24" s="13" t="s">
        <v>30</v>
      </c>
      <c r="I24" s="17"/>
      <c r="J24" s="13" t="s">
        <v>30</v>
      </c>
      <c r="K24" s="17"/>
      <c r="L24" s="13" t="s">
        <v>30</v>
      </c>
      <c r="M24" s="17"/>
      <c r="N24" s="11" t="str">
        <f aca="false">IF(L24="Approved","Gold Seal",IF(J24="Approved","PP Sample",IF(H24="Approved","Fit Sample",IF(F24="Approved","Proto 2/SMS",IF(D24="Approved","Proto 1","Not Started")))))</f>
        <v>Proto 1</v>
      </c>
      <c r="O24" s="15" t="n">
        <f aca="true">IFERROR(IF(MAX(E24,G24,I24,K24,M24)=0,"",TODAY()-MAX(E24,G24,I24,K24,M24)),"")</f>
        <v>58</v>
      </c>
      <c r="P24" s="13" t="str">
        <f aca="true">IFERROR(IF((IF(D24&lt;&gt;"Approved","Proto 1",IF(F24&lt;&gt;"Approved","Proto 2/SMS",IF(H24&lt;&gt;"Approved","Fit Sample",IF(J24&lt;&gt;"Approved","PP Sample",IF(L24&lt;&gt;"Approved","Gold Seal",""))))))="","complete",IF(VLOOKUP((IF(D24&lt;&gt;"Approved","Proto 1",IF(F24&lt;&gt;"Approved","Proto 2/SMS",IF(H24&lt;&gt;"Approved","Fit Sample",IF(J24&lt;&gt;"Approved","PP Sample",IF(L24&lt;&gt;"Approved","Gold Seal","")))))),Calendar!$A$5:$E$9,2,FALSE())&lt;TODAY(),"DUE/LATE","on track")),"on track")</f>
        <v>DUE/LATE</v>
      </c>
    </row>
    <row r="27" customFormat="false" ht="21.75" hidden="false" customHeight="true" outlineLevel="0" collapsed="false">
      <c r="A27" s="18" t="s">
        <v>66</v>
      </c>
      <c r="B27" s="18"/>
      <c r="C27" s="18"/>
      <c r="D27" s="18"/>
      <c r="E27" s="18"/>
      <c r="N27" s="19" t="str">
        <f aca="true">"As of  "&amp;TEXT(TODAY(),"dd-mmm-yyyy")</f>
        <v>As of  15-Jul-2026</v>
      </c>
      <c r="O27" s="19"/>
      <c r="P27" s="19"/>
    </row>
    <row r="28" customFormat="false" ht="15" hidden="false" customHeight="false" outlineLevel="0" collapsed="false">
      <c r="A28" s="20" t="s">
        <v>67</v>
      </c>
      <c r="B28" s="20" t="s">
        <v>17</v>
      </c>
      <c r="C28" s="20" t="s">
        <v>68</v>
      </c>
    </row>
    <row r="29" customFormat="false" ht="15" hidden="false" customHeight="false" outlineLevel="0" collapsed="false">
      <c r="A29" s="7" t="s">
        <v>4</v>
      </c>
      <c r="B29" s="21" t="n">
        <f aca="false">COUNTIF($D$5:$D$24,"Approved")</f>
        <v>19</v>
      </c>
      <c r="C29" s="22" t="n">
        <f aca="false">B29</f>
        <v>19</v>
      </c>
    </row>
    <row r="30" customFormat="false" ht="15" hidden="false" customHeight="false" outlineLevel="0" collapsed="false">
      <c r="A30" s="12" t="s">
        <v>5</v>
      </c>
      <c r="B30" s="23" t="n">
        <f aca="false">COUNTIF($F$5:$F$24,"Approved")</f>
        <v>11</v>
      </c>
      <c r="C30" s="24" t="n">
        <f aca="false">B30</f>
        <v>11</v>
      </c>
    </row>
    <row r="31" customFormat="false" ht="15" hidden="false" customHeight="false" outlineLevel="0" collapsed="false">
      <c r="A31" s="7" t="s">
        <v>6</v>
      </c>
      <c r="B31" s="21" t="n">
        <f aca="false">COUNTIF($H$5:$H$24,"Approved")</f>
        <v>8</v>
      </c>
      <c r="C31" s="22" t="n">
        <f aca="false">B31</f>
        <v>8</v>
      </c>
    </row>
    <row r="32" customFormat="false" ht="15" hidden="false" customHeight="false" outlineLevel="0" collapsed="false">
      <c r="A32" s="12" t="s">
        <v>7</v>
      </c>
      <c r="B32" s="23" t="n">
        <f aca="false">COUNTIF($J$5:$J$24,"Approved")</f>
        <v>5</v>
      </c>
      <c r="C32" s="24" t="n">
        <f aca="false">B32</f>
        <v>5</v>
      </c>
    </row>
    <row r="33" customFormat="false" ht="15" hidden="false" customHeight="false" outlineLevel="0" collapsed="false">
      <c r="A33" s="7" t="s">
        <v>8</v>
      </c>
      <c r="B33" s="21" t="n">
        <f aca="false">COUNTIF($L$5:$L$24,"Approved")</f>
        <v>3</v>
      </c>
      <c r="C33" s="22" t="n">
        <f aca="false">B33</f>
        <v>3</v>
      </c>
    </row>
    <row r="34" customFormat="false" ht="15" hidden="false" customHeight="false" outlineLevel="0" collapsed="false">
      <c r="A34" s="25" t="s">
        <v>55</v>
      </c>
      <c r="B34" s="25"/>
      <c r="C34" s="26" t="n">
        <f aca="false">COUNTIF($D$5:$D$24,"Rejected")+COUNTIF($F$5:$F$24,"Rejected")+COUNTIF($H$5:$H$24,"Rejected")+COUNTIF($J$5:$J$24,"Rejected")+COUNTIF($L$5:$L$24,"Rejected")</f>
        <v>2</v>
      </c>
    </row>
    <row r="35" customFormat="false" ht="15" hidden="false" customHeight="false" outlineLevel="0" collapsed="false">
      <c r="A35" s="25" t="s">
        <v>69</v>
      </c>
      <c r="B35" s="25"/>
      <c r="C35" s="27" t="n">
        <f aca="false">COUNTIF($O$5:$O$24,"&gt;21")</f>
        <v>11</v>
      </c>
    </row>
    <row r="36" customFormat="false" ht="15" hidden="false" customHeight="false" outlineLevel="0" collapsed="false">
      <c r="A36" s="25" t="s">
        <v>70</v>
      </c>
      <c r="B36" s="25"/>
      <c r="C36" s="28" t="n">
        <f aca="false">COUNTIF($P$5:$P$24,"DUE/LATE")</f>
        <v>15</v>
      </c>
    </row>
  </sheetData>
  <autoFilter ref="A4:P24"/>
  <mergeCells count="18">
    <mergeCell ref="A1:P1"/>
    <mergeCell ref="A2:P2"/>
    <mergeCell ref="A3:A4"/>
    <mergeCell ref="B3:B4"/>
    <mergeCell ref="C3:C4"/>
    <mergeCell ref="D3:E3"/>
    <mergeCell ref="F3:G3"/>
    <mergeCell ref="H3:I3"/>
    <mergeCell ref="J3:K3"/>
    <mergeCell ref="L3:M3"/>
    <mergeCell ref="N3:N4"/>
    <mergeCell ref="O3:O4"/>
    <mergeCell ref="P3:P4"/>
    <mergeCell ref="A27:E27"/>
    <mergeCell ref="N27:P27"/>
    <mergeCell ref="A34:B34"/>
    <mergeCell ref="A35:B35"/>
    <mergeCell ref="A36:B36"/>
  </mergeCells>
  <conditionalFormatting sqref="D5:D24">
    <cfRule type="cellIs" priority="2" operator="equal" aboveAverage="0" equalAverage="0" bottom="0" percent="0" rank="0" text="" dxfId="17">
      <formula>"Approved"</formula>
    </cfRule>
    <cfRule type="cellIs" priority="3" operator="equal" aboveAverage="0" equalAverage="0" bottom="0" percent="0" rank="0" text="" dxfId="18">
      <formula>"In Progress"</formula>
    </cfRule>
    <cfRule type="cellIs" priority="4" operator="equal" aboveAverage="0" equalAverage="0" bottom="0" percent="0" rank="0" text="" dxfId="19">
      <formula>"Rejected"</formula>
    </cfRule>
    <cfRule type="cellIs" priority="5" operator="equal" aboveAverage="0" equalAverage="0" bottom="0" percent="0" rank="0" text="" dxfId="20">
      <formula>"Not Started"</formula>
    </cfRule>
  </conditionalFormatting>
  <conditionalFormatting sqref="F5:F24">
    <cfRule type="cellIs" priority="6" operator="equal" aboveAverage="0" equalAverage="0" bottom="0" percent="0" rank="0" text="" dxfId="17">
      <formula>"Approved"</formula>
    </cfRule>
    <cfRule type="cellIs" priority="7" operator="equal" aboveAverage="0" equalAverage="0" bottom="0" percent="0" rank="0" text="" dxfId="18">
      <formula>"In Progress"</formula>
    </cfRule>
    <cfRule type="cellIs" priority="8" operator="equal" aboveAverage="0" equalAverage="0" bottom="0" percent="0" rank="0" text="" dxfId="19">
      <formula>"Rejected"</formula>
    </cfRule>
    <cfRule type="cellIs" priority="9" operator="equal" aboveAverage="0" equalAverage="0" bottom="0" percent="0" rank="0" text="" dxfId="20">
      <formula>"Not Started"</formula>
    </cfRule>
  </conditionalFormatting>
  <conditionalFormatting sqref="H5:H24">
    <cfRule type="cellIs" priority="10" operator="equal" aboveAverage="0" equalAverage="0" bottom="0" percent="0" rank="0" text="" dxfId="17">
      <formula>"Approved"</formula>
    </cfRule>
    <cfRule type="cellIs" priority="11" operator="equal" aboveAverage="0" equalAverage="0" bottom="0" percent="0" rank="0" text="" dxfId="18">
      <formula>"In Progress"</formula>
    </cfRule>
    <cfRule type="cellIs" priority="12" operator="equal" aboveAverage="0" equalAverage="0" bottom="0" percent="0" rank="0" text="" dxfId="19">
      <formula>"Rejected"</formula>
    </cfRule>
    <cfRule type="cellIs" priority="13" operator="equal" aboveAverage="0" equalAverage="0" bottom="0" percent="0" rank="0" text="" dxfId="20">
      <formula>"Not Started"</formula>
    </cfRule>
  </conditionalFormatting>
  <conditionalFormatting sqref="J5:J24">
    <cfRule type="cellIs" priority="14" operator="equal" aboveAverage="0" equalAverage="0" bottom="0" percent="0" rank="0" text="" dxfId="17">
      <formula>"Approved"</formula>
    </cfRule>
    <cfRule type="cellIs" priority="15" operator="equal" aboveAverage="0" equalAverage="0" bottom="0" percent="0" rank="0" text="" dxfId="18">
      <formula>"In Progress"</formula>
    </cfRule>
    <cfRule type="cellIs" priority="16" operator="equal" aboveAverage="0" equalAverage="0" bottom="0" percent="0" rank="0" text="" dxfId="19">
      <formula>"Rejected"</formula>
    </cfRule>
    <cfRule type="cellIs" priority="17" operator="equal" aboveAverage="0" equalAverage="0" bottom="0" percent="0" rank="0" text="" dxfId="20">
      <formula>"Not Started"</formula>
    </cfRule>
  </conditionalFormatting>
  <conditionalFormatting sqref="L5:L24">
    <cfRule type="cellIs" priority="18" operator="equal" aboveAverage="0" equalAverage="0" bottom="0" percent="0" rank="0" text="" dxfId="17">
      <formula>"Approved"</formula>
    </cfRule>
    <cfRule type="cellIs" priority="19" operator="equal" aboveAverage="0" equalAverage="0" bottom="0" percent="0" rank="0" text="" dxfId="18">
      <formula>"In Progress"</formula>
    </cfRule>
    <cfRule type="cellIs" priority="20" operator="equal" aboveAverage="0" equalAverage="0" bottom="0" percent="0" rank="0" text="" dxfId="19">
      <formula>"Rejected"</formula>
    </cfRule>
    <cfRule type="cellIs" priority="21" operator="equal" aboveAverage="0" equalAverage="0" bottom="0" percent="0" rank="0" text="" dxfId="20">
      <formula>"Not Started"</formula>
    </cfRule>
  </conditionalFormatting>
  <conditionalFormatting sqref="O5:O24">
    <cfRule type="cellIs" priority="22" operator="greaterThan" aboveAverage="0" equalAverage="0" bottom="0" percent="0" rank="0" text="" dxfId="21">
      <formula>21</formula>
    </cfRule>
    <cfRule type="cellIs" priority="23" operator="greaterThan" aboveAverage="0" equalAverage="0" bottom="0" percent="0" rank="0" text="" dxfId="22">
      <formula>14</formula>
    </cfRule>
  </conditionalFormatting>
  <conditionalFormatting sqref="P5:P24">
    <cfRule type="cellIs" priority="24" operator="equal" aboveAverage="0" equalAverage="0" bottom="0" percent="0" rank="0" text="" dxfId="23">
      <formula>"DUE/LATE"</formula>
    </cfRule>
    <cfRule type="cellIs" priority="25" operator="equal" aboveAverage="0" equalAverage="0" bottom="0" percent="0" rank="0" text="" dxfId="24">
      <formula>"on track"</formula>
    </cfRule>
    <cfRule type="cellIs" priority="26" operator="equal" aboveAverage="0" equalAverage="0" bottom="0" percent="0" rank="0" text="" dxfId="17">
      <formula>"complete"</formula>
    </cfRule>
  </conditionalFormatting>
  <conditionalFormatting sqref="C29:C33">
    <cfRule type="dataBar" priority="27">
      <dataBar showValue="1" minLength="10" maxLength="90">
        <cfvo type="num" val="0"/>
        <cfvo type="num" val="20"/>
        <color rgb="FF7E8E6E"/>
      </dataBar>
      <extLst>
        <ext xmlns:x14="http://schemas.microsoft.com/office/spreadsheetml/2009/9/main" uri="{B025F937-C7B1-47D3-B67F-A62EFF666E3E}">
          <x14:id>{DC7E52A1-D0FB-41DD-A232-916125E84E9D}</x14:id>
        </ext>
      </extLst>
    </cfRule>
  </conditionalFormatting>
  <conditionalFormatting sqref="B29:B33">
    <cfRule type="dataBar" priority="28">
      <dataBar showValue="1" minLength="10" maxLength="90">
        <cfvo type="num" val="0"/>
        <cfvo type="num" val="20"/>
        <color rgb="FFE6C9C4"/>
      </dataBar>
      <extLst>
        <ext xmlns:x14="http://schemas.microsoft.com/office/spreadsheetml/2009/9/main" uri="{B025F937-C7B1-47D3-B67F-A62EFF666E3E}">
          <x14:id>{3D60CB69-DCD3-40D8-B942-B5CAA2A03413}</x14:id>
        </ext>
      </extLst>
    </cfRule>
  </conditionalFormatting>
  <dataValidations count="1">
    <dataValidation allowBlank="true" error="Pick a valid stage status." errorStyle="stop" errorTitle="Invalid status" operator="between" prompt="Not Started / In Progress / Approved / Rejected" promptTitle="Gate status" showDropDown="false" showErrorMessage="false" showInputMessage="false" sqref="D5:D24 F5:F24 H5:H24 J5:J24 L5:L24" type="list">
      <formula1>"Not Started,In Progress,Approved,Rejected"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C7E52A1-D0FB-41DD-A232-916125E84E9D}">
            <x14:dataBar minLength="10" maxLength="90" axisPosition="none" gradient="true">
              <x14:cfvo type="num">
                <xm:f>0</xm:f>
              </x14:cfvo>
              <x14:cfvo type="num">
                <xm:f>20</xm:f>
              </x14:cfvo>
              <x14:negativeFillColor rgb="FF7E8E6E"/>
              <x14:axisColor rgb="FF000000"/>
            </x14:dataBar>
          </x14:cfRule>
          <xm:sqref>C29:C33</xm:sqref>
        </x14:conditionalFormatting>
        <x14:conditionalFormatting xmlns:xm="http://schemas.microsoft.com/office/excel/2006/main">
          <x14:cfRule type="dataBar" id="{3D60CB69-DCD3-40D8-B942-B5CAA2A03413}">
            <x14:dataBar minLength="10" maxLength="90" axisPosition="none" gradient="true">
              <x14:cfvo type="num">
                <xm:f>0</xm:f>
              </x14:cfvo>
              <x14:cfvo type="num">
                <xm:f>20</xm:f>
              </x14:cfvo>
              <x14:negativeFillColor rgb="FFE6C9C4"/>
              <x14:axisColor rgb="FF000000"/>
            </x14:dataBar>
          </x14:cfRule>
          <xm:sqref>B29:B33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4"/>
    <col collapsed="false" customWidth="true" hidden="false" outlineLevel="0" max="3" min="3" style="0" width="11"/>
    <col collapsed="false" customWidth="true" hidden="false" outlineLevel="0" max="4" min="4" style="0" width="18"/>
    <col collapsed="false" customWidth="true" hidden="false" outlineLevel="0" max="5" min="5" style="0" width="46"/>
  </cols>
  <sheetData>
    <row r="1" customFormat="false" ht="30" hidden="false" customHeight="true" outlineLevel="0" collapsed="false">
      <c r="A1" s="29" t="s">
        <v>71</v>
      </c>
      <c r="B1" s="29"/>
      <c r="C1" s="29"/>
      <c r="D1" s="29"/>
      <c r="E1" s="29"/>
    </row>
    <row r="2" customFormat="false" ht="15" hidden="false" customHeight="false" outlineLevel="0" collapsed="false">
      <c r="A2" s="2" t="s">
        <v>72</v>
      </c>
      <c r="B2" s="2"/>
      <c r="C2" s="2"/>
      <c r="D2" s="2"/>
      <c r="E2" s="2"/>
    </row>
    <row r="4" customFormat="false" ht="18" hidden="false" customHeight="true" outlineLevel="0" collapsed="false">
      <c r="A4" s="30" t="s">
        <v>67</v>
      </c>
      <c r="B4" s="30" t="s">
        <v>73</v>
      </c>
      <c r="C4" s="30" t="s">
        <v>74</v>
      </c>
      <c r="D4" s="30" t="s">
        <v>75</v>
      </c>
      <c r="E4" s="30" t="s">
        <v>76</v>
      </c>
    </row>
    <row r="5" customFormat="false" ht="15" hidden="false" customHeight="false" outlineLevel="0" collapsed="false">
      <c r="A5" s="31" t="s">
        <v>4</v>
      </c>
      <c r="B5" s="32" t="n">
        <v>46143</v>
      </c>
      <c r="C5" s="33" t="n">
        <v>14</v>
      </c>
      <c r="D5" s="7" t="s">
        <v>77</v>
      </c>
      <c r="E5" s="7" t="s">
        <v>78</v>
      </c>
    </row>
    <row r="6" customFormat="false" ht="15" hidden="false" customHeight="false" outlineLevel="0" collapsed="false">
      <c r="A6" s="34" t="s">
        <v>5</v>
      </c>
      <c r="B6" s="35" t="n">
        <v>46167</v>
      </c>
      <c r="C6" s="36" t="n">
        <v>24</v>
      </c>
      <c r="D6" s="12" t="s">
        <v>79</v>
      </c>
      <c r="E6" s="12" t="s">
        <v>80</v>
      </c>
    </row>
    <row r="7" customFormat="false" ht="15" hidden="false" customHeight="false" outlineLevel="0" collapsed="false">
      <c r="A7" s="31" t="s">
        <v>6</v>
      </c>
      <c r="B7" s="32" t="n">
        <v>46188</v>
      </c>
      <c r="C7" s="33" t="n">
        <v>21</v>
      </c>
      <c r="D7" s="7" t="s">
        <v>81</v>
      </c>
      <c r="E7" s="7" t="s">
        <v>82</v>
      </c>
    </row>
    <row r="8" customFormat="false" ht="15" hidden="false" customHeight="false" outlineLevel="0" collapsed="false">
      <c r="A8" s="34" t="s">
        <v>7</v>
      </c>
      <c r="B8" s="35" t="n">
        <v>46208</v>
      </c>
      <c r="C8" s="36" t="n">
        <v>20</v>
      </c>
      <c r="D8" s="12" t="s">
        <v>83</v>
      </c>
      <c r="E8" s="12" t="s">
        <v>84</v>
      </c>
    </row>
    <row r="9" customFormat="false" ht="15" hidden="false" customHeight="false" outlineLevel="0" collapsed="false">
      <c r="A9" s="31" t="s">
        <v>8</v>
      </c>
      <c r="B9" s="32" t="n">
        <v>46223</v>
      </c>
      <c r="C9" s="33" t="n">
        <v>15</v>
      </c>
      <c r="D9" s="7" t="s">
        <v>85</v>
      </c>
      <c r="E9" s="7" t="s">
        <v>86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4" min="4" style="0" width="44"/>
    <col collapsed="false" customWidth="true" hidden="false" outlineLevel="0" max="5" min="5" style="0" width="34"/>
    <col collapsed="false" customWidth="true" hidden="false" outlineLevel="0" max="6" min="6" style="0" width="11"/>
  </cols>
  <sheetData>
    <row r="1" customFormat="false" ht="30" hidden="false" customHeight="true" outlineLevel="0" collapsed="false">
      <c r="A1" s="29" t="s">
        <v>87</v>
      </c>
      <c r="B1" s="29"/>
      <c r="C1" s="29"/>
      <c r="D1" s="29"/>
      <c r="E1" s="29"/>
      <c r="F1" s="29"/>
    </row>
    <row r="2" customFormat="false" ht="15" hidden="false" customHeight="false" outlineLevel="0" collapsed="false">
      <c r="A2" s="2" t="s">
        <v>88</v>
      </c>
      <c r="B2" s="2"/>
      <c r="C2" s="2"/>
      <c r="D2" s="2"/>
      <c r="E2" s="2"/>
      <c r="F2" s="2"/>
    </row>
    <row r="4" customFormat="false" ht="18" hidden="false" customHeight="true" outlineLevel="0" collapsed="false">
      <c r="A4" s="30" t="s">
        <v>1</v>
      </c>
      <c r="B4" s="30" t="s">
        <v>2</v>
      </c>
      <c r="C4" s="30" t="s">
        <v>67</v>
      </c>
      <c r="D4" s="30" t="s">
        <v>89</v>
      </c>
      <c r="E4" s="30" t="s">
        <v>90</v>
      </c>
      <c r="F4" s="30" t="s">
        <v>91</v>
      </c>
    </row>
    <row r="5" customFormat="false" ht="30" hidden="false" customHeight="true" outlineLevel="0" collapsed="false">
      <c r="A5" s="37" t="s">
        <v>52</v>
      </c>
      <c r="B5" s="38" t="str">
        <f aca="false">IFERROR(VLOOKUP(A5,Tracker!$A$5:$B$24,2,FALSE()),"")</f>
        <v>Juno Denim Jacket</v>
      </c>
      <c r="C5" s="16" t="s">
        <v>5</v>
      </c>
      <c r="D5" s="38" t="s">
        <v>92</v>
      </c>
      <c r="E5" s="38" t="s">
        <v>93</v>
      </c>
      <c r="F5" s="9" t="n">
        <v>46227</v>
      </c>
    </row>
    <row r="6" customFormat="false" ht="30" hidden="false" customHeight="true" outlineLevel="0" collapsed="false">
      <c r="A6" s="39" t="s">
        <v>62</v>
      </c>
      <c r="B6" s="40" t="str">
        <f aca="false">IFERROR(VLOOKUP(A6,Tracker!$A$5:$B$24,2,FALSE()),"")</f>
        <v>Thea Culotte</v>
      </c>
      <c r="C6" s="17" t="s">
        <v>6</v>
      </c>
      <c r="D6" s="40" t="s">
        <v>94</v>
      </c>
      <c r="E6" s="40" t="s">
        <v>95</v>
      </c>
      <c r="F6" s="14" t="n">
        <v>46225</v>
      </c>
    </row>
    <row r="7" customFormat="false" ht="30" hidden="false" customHeight="true" outlineLevel="0" collapsed="false">
      <c r="A7" s="37" t="s">
        <v>44</v>
      </c>
      <c r="B7" s="38" t="str">
        <f aca="false">IFERROR(VLOOKUP(A7,Tracker!$A$5:$B$24,2,FALSE()),"")</f>
        <v>Bardot Cardigan</v>
      </c>
      <c r="C7" s="16" t="s">
        <v>5</v>
      </c>
      <c r="D7" s="38" t="s">
        <v>96</v>
      </c>
      <c r="E7" s="38" t="s">
        <v>97</v>
      </c>
      <c r="F7" s="9" t="n">
        <v>46224</v>
      </c>
    </row>
    <row r="8" customFormat="false" ht="30" hidden="false" customHeight="true" outlineLevel="0" collapsed="false">
      <c r="A8" s="39" t="s">
        <v>46</v>
      </c>
      <c r="B8" s="40" t="str">
        <f aca="false">IFERROR(VLOOKUP(A8,Tracker!$A$5:$B$24,2,FALSE()),"")</f>
        <v>Solene Tailored Vest</v>
      </c>
      <c r="C8" s="17" t="s">
        <v>5</v>
      </c>
      <c r="D8" s="40" t="s">
        <v>98</v>
      </c>
      <c r="E8" s="40" t="s">
        <v>99</v>
      </c>
      <c r="F8" s="14" t="n">
        <v>46223</v>
      </c>
    </row>
    <row r="9" customFormat="false" ht="30" hidden="false" customHeight="true" outlineLevel="0" collapsed="false">
      <c r="A9" s="37" t="s">
        <v>48</v>
      </c>
      <c r="B9" s="38" t="str">
        <f aca="false">IFERROR(VLOOKUP(A9,Tracker!$A$5:$B$24,2,FALSE()),"")</f>
        <v>Romy Pleated Skirt</v>
      </c>
      <c r="C9" s="16" t="s">
        <v>5</v>
      </c>
      <c r="D9" s="38" t="s">
        <v>100</v>
      </c>
      <c r="E9" s="38" t="s">
        <v>101</v>
      </c>
      <c r="F9" s="9" t="n">
        <v>46226</v>
      </c>
    </row>
    <row r="10" customFormat="false" ht="30" hidden="false" customHeight="true" outlineLevel="0" collapsed="false">
      <c r="A10" s="39" t="s">
        <v>50</v>
      </c>
      <c r="B10" s="40" t="str">
        <f aca="false">IFERROR(VLOOKUP(A10,Tracker!$A$5:$B$24,2,FALSE()),"")</f>
        <v>Estelle Wide Trouser</v>
      </c>
      <c r="C10" s="17" t="s">
        <v>5</v>
      </c>
      <c r="D10" s="40" t="s">
        <v>102</v>
      </c>
      <c r="E10" s="40" t="s">
        <v>103</v>
      </c>
      <c r="F10" s="14" t="n">
        <v>46228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2026-07-15T09:19:46Z</dcterms:created>
  <dc:creator>openpyxl</dc:creator>
  <dc:description/>
  <dc:language>en-US</dc:language>
  <cp:lastModifiedBy/>
  <dcterms:modified xsi:type="dcterms:W3CDTF">2026-07-15T09:19:46Z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