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eywords" sheetId="1" state="visible" r:id="rId1"/>
    <sheet name="Clusters" sheetId="2" state="visible" r:id="rId2"/>
    <sheet name="Content plan" sheetId="3" state="visible" r:id="rId3"/>
    <sheet name="Assumptions" sheetId="4" state="visible" r:id="rId4"/>
  </sheets>
  <definedNames>
    <definedName name="_xlnm.Print_Area" localSheetId="0">'Keywords'!$A$1:$K$34</definedName>
    <definedName name="_xlnm.Print_Area" localSheetId="1">'Clusters'!$A$1:$G$13</definedName>
    <definedName name="_xlnm.Print_Area" localSheetId="2">'Content plan'!$A$1:$G$20</definedName>
    <definedName name="_xlnm.Print_Area" localSheetId="3">'Assumptions'!$A$1:$D$27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Georgia"/>
      <b val="1"/>
      <color rgb="001E4632"/>
      <sz val="15"/>
    </font>
    <font>
      <name val="Calibri"/>
      <i val="1"/>
      <color rgb="006B6151"/>
      <sz val="9"/>
    </font>
    <font>
      <name val="Calibri"/>
      <b val="1"/>
      <color rgb="00FFFFFF"/>
      <sz val="10"/>
    </font>
    <font>
      <name val="Calibri"/>
      <i val="1"/>
      <color rgb="009A907E"/>
      <sz val="8"/>
    </font>
    <font>
      <name val="Calibri"/>
      <color rgb="0024312A"/>
      <sz val="10"/>
    </font>
    <font>
      <name val="Calibri"/>
      <b val="1"/>
      <color rgb="001E4632"/>
      <sz val="10"/>
    </font>
    <font>
      <name val="Calibri"/>
      <b val="1"/>
      <color rgb="0024312A"/>
      <sz val="10"/>
    </font>
    <font>
      <name val="Calibri"/>
      <b val="1"/>
      <color rgb="00FFFFFF"/>
      <sz val="11"/>
    </font>
    <font>
      <name val="Calibri"/>
      <b val="1"/>
      <color rgb="001E4632"/>
      <sz val="11"/>
    </font>
    <font>
      <name val="Calibri"/>
      <b val="1"/>
      <color rgb="001E4632"/>
      <sz val="9"/>
    </font>
    <font>
      <name val="Calibri"/>
      <b val="1"/>
      <color rgb="00FFFFFF"/>
      <sz val="9"/>
    </font>
  </fonts>
  <fills count="6">
    <fill>
      <patternFill/>
    </fill>
    <fill>
      <patternFill patternType="gray125"/>
    </fill>
    <fill>
      <patternFill patternType="solid">
        <fgColor rgb="001E4632"/>
      </patternFill>
    </fill>
    <fill>
      <patternFill patternType="solid">
        <fgColor rgb="00FBF9F5"/>
      </patternFill>
    </fill>
    <fill>
      <patternFill patternType="solid">
        <fgColor rgb="00FFFFFF"/>
      </patternFill>
    </fill>
    <fill>
      <patternFill patternType="solid">
        <fgColor rgb="00D98A2B"/>
      </patternFill>
    </fill>
  </fills>
  <borders count="2">
    <border>
      <left/>
      <right/>
      <top/>
      <bottom/>
      <diagonal/>
    </border>
    <border>
      <left style="thin">
        <color rgb="00D8CEBE"/>
      </left>
      <right style="thin">
        <color rgb="00D8CEBE"/>
      </right>
      <top style="thin">
        <color rgb="00D8CEBE"/>
      </top>
      <bottom style="thin">
        <color rgb="00D8CEBE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center" vertical="center"/>
    </xf>
    <xf numFmtId="1" fontId="5" fillId="3" borderId="1" applyAlignment="1" pivotButton="0" quotePrefix="0" xfId="0">
      <alignment horizontal="center" vertical="center"/>
    </xf>
    <xf numFmtId="2" fontId="0" fillId="0" borderId="0" pivotButton="0" quotePrefix="0" xfId="0"/>
    <xf numFmtId="0" fontId="5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center" vertical="center"/>
    </xf>
    <xf numFmtId="1" fontId="5" fillId="4" borderId="1" applyAlignment="1" pivotButton="0" quotePrefix="0" xfId="0">
      <alignment horizontal="center" vertical="center"/>
    </xf>
    <xf numFmtId="9" fontId="5" fillId="3" borderId="1" applyAlignment="1" pivotButton="0" quotePrefix="0" xfId="0">
      <alignment horizontal="center" vertical="center"/>
    </xf>
    <xf numFmtId="9" fontId="5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1" fontId="3" fillId="2" borderId="1" applyAlignment="1" pivotButton="0" quotePrefix="0" xfId="0">
      <alignment horizontal="center" vertical="center"/>
    </xf>
    <xf numFmtId="3" fontId="3" fillId="2" borderId="1" applyAlignment="1" pivotButton="0" quotePrefix="0" xfId="0">
      <alignment horizontal="center" vertical="center"/>
    </xf>
    <xf numFmtId="9" fontId="3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 wrapText="1"/>
    </xf>
    <xf numFmtId="3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 wrapText="1"/>
    </xf>
    <xf numFmtId="3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0" borderId="0" pivotButton="0" quotePrefix="0" xfId="0"/>
    <xf numFmtId="3" fontId="7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1" fontId="5" fillId="0" borderId="0" applyAlignment="1" pivotButton="0" quotePrefix="0" xfId="0">
      <alignment horizontal="center"/>
    </xf>
    <xf numFmtId="1" fontId="7" fillId="0" borderId="0" applyAlignment="1" pivotButton="0" quotePrefix="0" xfId="0">
      <alignment horizontal="center"/>
    </xf>
    <xf numFmtId="0" fontId="8" fillId="5" borderId="0" applyAlignment="1" pivotButton="0" quotePrefix="0" xfId="0">
      <alignment horizontal="left" vertical="center" wrapText="1"/>
    </xf>
    <xf numFmtId="0" fontId="0" fillId="5" borderId="0" pivotButton="0" quotePrefix="0" xfId="0"/>
    <xf numFmtId="0" fontId="9" fillId="0" borderId="0" pivotButton="0" quotePrefix="0" xfId="0"/>
    <xf numFmtId="0" fontId="11" fillId="2" borderId="0" applyAlignment="1" pivotButton="0" quotePrefix="0" xfId="0">
      <alignment horizontal="center"/>
    </xf>
    <xf numFmtId="0" fontId="5" fillId="3" borderId="1" applyAlignment="1" pivotButton="0" quotePrefix="0" xfId="0">
      <alignment horizontal="left"/>
    </xf>
    <xf numFmtId="2" fontId="5" fillId="3" borderId="1" applyAlignment="1" pivotButton="0" quotePrefix="0" xfId="0">
      <alignment horizontal="center"/>
    </xf>
    <xf numFmtId="0" fontId="5" fillId="4" borderId="1" applyAlignment="1" pivotButton="0" quotePrefix="0" xfId="0">
      <alignment horizontal="left"/>
    </xf>
    <xf numFmtId="2" fontId="5" fillId="4" borderId="1" applyAlignment="1" pivotButton="0" quotePrefix="0" xfId="0">
      <alignment horizontal="center"/>
    </xf>
    <xf numFmtId="0" fontId="7" fillId="0" borderId="0" pivotButton="0" quotePrefix="0" xfId="0"/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5">
    <dxf>
      <font>
        <color rgb="002E7D46"/>
      </font>
      <fill>
        <patternFill patternType="solid">
          <fgColor rgb="00DDEBE0"/>
        </patternFill>
      </fill>
    </dxf>
    <dxf>
      <font>
        <color rgb="00D98A2B"/>
      </font>
      <fill>
        <patternFill patternType="solid">
          <fgColor rgb="00F6E2C4"/>
        </patternFill>
      </fill>
    </dxf>
    <dxf>
      <font>
        <color rgb="00B23A2E"/>
      </font>
      <fill>
        <patternFill patternType="solid">
          <fgColor rgb="00F0D3CE"/>
        </patternFill>
      </fill>
    </dxf>
    <dxf>
      <font>
        <b val="1"/>
        <color rgb="002E7D46"/>
      </font>
      <fill>
        <patternFill patternType="solid">
          <fgColor rgb="00DDEBE0"/>
        </patternFill>
      </fill>
    </dxf>
    <dxf>
      <font>
        <b val="1"/>
        <color rgb="00B23A2E"/>
      </font>
      <fill>
        <patternFill patternType="solid">
          <fgColor rgb="00F0D3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Everthread SEO</author>
  </authors>
  <commentList>
    <comment ref="B4" authorId="0" shapeId="0">
      <text>
        <t>ESTIMATED monthly search volume. Directional only — not exact. See Assumptions tab.</t>
      </text>
    </comment>
    <comment ref="G4" authorId="0" shapeId="0">
      <text>
        <t>Priority (0-100): 0.4×volume-score + 0.3×ease(100-difficulty) + 0.3×intent-weight-score. Live formula — see Assumptions.</t>
      </text>
    </comment>
    <comment ref="H4" authorId="0" shapeId="0">
      <text>
        <t>Opportunity = Volume × (1 − Difficulty/100) × Intent weight. Higher = more attainable traffic.</t>
      </text>
    </comment>
  </commentList>
</comments>
</file>

<file path=xl/comments/comment2.xml><?xml version="1.0" encoding="utf-8"?>
<comments xmlns="http://schemas.openxmlformats.org/spreadsheetml/2006/main">
  <authors>
    <author>Everthread SEO</author>
  </authors>
  <commentList>
    <comment ref="C4" authorId="0" shapeId="0">
      <text>
        <t>Live COUNTIF against the Cluster column on Keywords.</t>
      </text>
    </comment>
    <comment ref="G4" authorId="0" shapeId="0">
      <text>
        <t>Coverage = Live pages ÷ Target pages. RAG flag: red &lt;60%, amber 60-99%, green =100% (fully covered).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4</col>
      <colOff>0</colOff>
      <row>0</row>
      <rowOff>0</rowOff>
    </from>
    <ext cx="19050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4</col>
      <colOff>0</colOff>
      <row>0</row>
      <rowOff>0</rowOff>
    </from>
    <ext cx="19050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1E4632"/>
    <outlinePr summaryBelow="1" summaryRight="1"/>
    <pageSetUpPr fitToPage="1"/>
  </sheetPr>
  <dimension ref="A1:L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5" customWidth="1" min="3" max="3"/>
    <col width="15" customWidth="1" min="4" max="4"/>
    <col width="12" customWidth="1" min="5" max="5"/>
    <col width="12" customWidth="1" min="6" max="6"/>
    <col width="10" customWidth="1" min="7" max="7"/>
    <col width="13" customWidth="1" min="8" max="8"/>
    <col width="30" customWidth="1" min="9" max="9"/>
    <col width="13" customWidth="1" min="10" max="10"/>
    <col width="20" customWidth="1" min="11" max="11"/>
    <col hidden="1" width="13" customWidth="1" min="12" max="12"/>
  </cols>
  <sheetData>
    <row r="1" ht="22" customHeight="1">
      <c r="A1" s="1" t="inlineStr">
        <is>
          <t>Everthread Journal — SEO Keyword Brief</t>
        </is>
      </c>
    </row>
    <row r="2">
      <c r="A2" s="2" t="inlineStr">
        <is>
          <t>Sustainable-fashion content hub  ·  keyword prioritisation &amp; mapping  ·  volumes are ESTIMATES (see Assumptions)</t>
        </is>
      </c>
    </row>
    <row r="4" ht="30" customHeight="1">
      <c r="A4" s="3" t="inlineStr">
        <is>
          <t>Keyword</t>
        </is>
      </c>
      <c r="B4" s="3" t="inlineStr">
        <is>
          <t>Volume (est)</t>
        </is>
      </c>
      <c r="C4" s="3" t="inlineStr">
        <is>
          <t>Difficulty (0-100)</t>
        </is>
      </c>
      <c r="D4" s="3" t="inlineStr">
        <is>
          <t>Intent</t>
        </is>
      </c>
      <c r="E4" s="3" t="inlineStr">
        <is>
          <t>Current rank</t>
        </is>
      </c>
      <c r="F4" s="3" t="inlineStr">
        <is>
          <t>Target rank</t>
        </is>
      </c>
      <c r="G4" s="3" t="inlineStr">
        <is>
          <t>Priority</t>
        </is>
      </c>
      <c r="H4" s="3" t="inlineStr">
        <is>
          <t>Opportunity</t>
        </is>
      </c>
      <c r="I4" s="3" t="inlineStr">
        <is>
          <t>Mapped URL</t>
        </is>
      </c>
      <c r="J4" s="3" t="inlineStr">
        <is>
          <t>Status</t>
        </is>
      </c>
      <c r="K4" s="3" t="inlineStr">
        <is>
          <t>Cluster</t>
        </is>
      </c>
      <c r="L4" s="4" t="inlineStr">
        <is>
          <t>Intent wt</t>
        </is>
      </c>
    </row>
    <row r="5" ht="16" customHeight="1">
      <c r="A5" s="5" t="inlineStr">
        <is>
          <t>sustainable fashion</t>
        </is>
      </c>
      <c r="B5" s="6" t="n">
        <v>40500</v>
      </c>
      <c r="C5" s="7" t="n">
        <v>68</v>
      </c>
      <c r="D5" s="5" t="inlineStr">
        <is>
          <t>Informational</t>
        </is>
      </c>
      <c r="E5" s="7" t="n">
        <v>24</v>
      </c>
      <c r="F5" s="7" t="n">
        <v>5</v>
      </c>
      <c r="G5" s="7">
        <f>ROUND(0.4*(B5/MAX($B$5:$B$34)*100)+0.3*(100-C5)+0.3*(L5/MAX($L$5:$L$34)*100),0)</f>
        <v/>
      </c>
      <c r="H5" s="6">
        <f>ROUND(B5*(1-C5/100)*L5,0)</f>
        <v/>
      </c>
      <c r="I5" s="5" t="inlineStr">
        <is>
          <t>/guides/sustainable-fashion</t>
        </is>
      </c>
      <c r="J5" s="5" t="inlineStr">
        <is>
          <t>Live</t>
        </is>
      </c>
      <c r="K5" s="5" t="inlineStr">
        <is>
          <t>Slow Fashion</t>
        </is>
      </c>
      <c r="L5" s="8">
        <f>VLOOKUP(D5,Assumptions!$B$6:$C$9,2,FALSE)</f>
        <v/>
      </c>
    </row>
    <row r="6" ht="16" customHeight="1">
      <c r="A6" s="9" t="inlineStr">
        <is>
          <t>what is slow fashion</t>
        </is>
      </c>
      <c r="B6" s="10" t="n">
        <v>8100</v>
      </c>
      <c r="C6" s="11" t="n">
        <v>41</v>
      </c>
      <c r="D6" s="9" t="inlineStr">
        <is>
          <t>Informational</t>
        </is>
      </c>
      <c r="E6" s="11" t="n">
        <v>12</v>
      </c>
      <c r="F6" s="11" t="n">
        <v>3</v>
      </c>
      <c r="G6" s="11">
        <f>ROUND(0.4*(B6/MAX($B$5:$B$34)*100)+0.3*(100-C6)+0.3*(L6/MAX($L$5:$L$34)*100),0)</f>
        <v/>
      </c>
      <c r="H6" s="10">
        <f>ROUND(B6*(1-C6/100)*L6,0)</f>
        <v/>
      </c>
      <c r="I6" s="9" t="inlineStr">
        <is>
          <t>/guides/slow-fashion</t>
        </is>
      </c>
      <c r="J6" s="9" t="inlineStr">
        <is>
          <t>Live</t>
        </is>
      </c>
      <c r="K6" s="9" t="inlineStr">
        <is>
          <t>Slow Fashion</t>
        </is>
      </c>
      <c r="L6" s="8">
        <f>VLOOKUP(D6,Assumptions!$B$6:$C$9,2,FALSE)</f>
        <v/>
      </c>
    </row>
    <row r="7" ht="16" customHeight="1">
      <c r="A7" s="5" t="inlineStr">
        <is>
          <t>ethical clothing brands</t>
        </is>
      </c>
      <c r="B7" s="6" t="n">
        <v>18100</v>
      </c>
      <c r="C7" s="7" t="n">
        <v>61</v>
      </c>
      <c r="D7" s="5" t="inlineStr">
        <is>
          <t>Commercial</t>
        </is>
      </c>
      <c r="E7" s="7" t="n">
        <v>31</v>
      </c>
      <c r="F7" s="7" t="n">
        <v>6</v>
      </c>
      <c r="G7" s="7">
        <f>ROUND(0.4*(B7/MAX($B$5:$B$34)*100)+0.3*(100-C7)+0.3*(L7/MAX($L$5:$L$34)*100),0)</f>
        <v/>
      </c>
      <c r="H7" s="6">
        <f>ROUND(B7*(1-C7/100)*L7,0)</f>
        <v/>
      </c>
      <c r="I7" s="5" t="inlineStr">
        <is>
          <t>/brands/ethical-clothing</t>
        </is>
      </c>
      <c r="J7" s="5" t="inlineStr">
        <is>
          <t>Optimizing</t>
        </is>
      </c>
      <c r="K7" s="5" t="inlineStr">
        <is>
          <t>Ethical Manufacturing</t>
        </is>
      </c>
      <c r="L7" s="8">
        <f>VLOOKUP(D7,Assumptions!$B$6:$C$9,2,FALSE)</f>
        <v/>
      </c>
    </row>
    <row r="8" ht="16" customHeight="1">
      <c r="A8" s="9" t="inlineStr">
        <is>
          <t>organic cotton clothing</t>
        </is>
      </c>
      <c r="B8" s="10" t="n">
        <v>9900</v>
      </c>
      <c r="C8" s="11" t="n">
        <v>52</v>
      </c>
      <c r="D8" s="9" t="inlineStr">
        <is>
          <t>Commercial</t>
        </is>
      </c>
      <c r="E8" s="11" t="n">
        <v>18</v>
      </c>
      <c r="F8" s="11" t="n">
        <v>5</v>
      </c>
      <c r="G8" s="11">
        <f>ROUND(0.4*(B8/MAX($B$5:$B$34)*100)+0.3*(100-C8)+0.3*(L8/MAX($L$5:$L$34)*100),0)</f>
        <v/>
      </c>
      <c r="H8" s="10">
        <f>ROUND(B8*(1-C8/100)*L8,0)</f>
        <v/>
      </c>
      <c r="I8" s="9" t="inlineStr">
        <is>
          <t>/materials/organic-cotton</t>
        </is>
      </c>
      <c r="J8" s="9" t="inlineStr">
        <is>
          <t>Live</t>
        </is>
      </c>
      <c r="K8" s="9" t="inlineStr">
        <is>
          <t>Sustainable Materials</t>
        </is>
      </c>
      <c r="L8" s="8">
        <f>VLOOKUP(D8,Assumptions!$B$6:$C$9,2,FALSE)</f>
        <v/>
      </c>
    </row>
    <row r="9" ht="16" customHeight="1">
      <c r="A9" s="5" t="inlineStr">
        <is>
          <t>recycled polyester fabric</t>
        </is>
      </c>
      <c r="B9" s="6" t="n">
        <v>3600</v>
      </c>
      <c r="C9" s="7" t="n">
        <v>44</v>
      </c>
      <c r="D9" s="5" t="inlineStr">
        <is>
          <t>Informational</t>
        </is>
      </c>
      <c r="E9" s="7" t="n">
        <v>27</v>
      </c>
      <c r="F9" s="7" t="n">
        <v>8</v>
      </c>
      <c r="G9" s="7">
        <f>ROUND(0.4*(B9/MAX($B$5:$B$34)*100)+0.3*(100-C9)+0.3*(L9/MAX($L$5:$L$34)*100),0)</f>
        <v/>
      </c>
      <c r="H9" s="6">
        <f>ROUND(B9*(1-C9/100)*L9,0)</f>
        <v/>
      </c>
      <c r="I9" s="5" t="inlineStr">
        <is>
          <t>/materials/recycled-polyester</t>
        </is>
      </c>
      <c r="J9" s="5" t="inlineStr">
        <is>
          <t>Drafting</t>
        </is>
      </c>
      <c r="K9" s="5" t="inlineStr">
        <is>
          <t>Sustainable Materials</t>
        </is>
      </c>
      <c r="L9" s="8">
        <f>VLOOKUP(D9,Assumptions!$B$6:$C$9,2,FALSE)</f>
        <v/>
      </c>
    </row>
    <row r="10" ht="16" customHeight="1">
      <c r="A10" s="9" t="inlineStr">
        <is>
          <t>is bamboo fabric sustainable</t>
        </is>
      </c>
      <c r="B10" s="10" t="n">
        <v>5400</v>
      </c>
      <c r="C10" s="11" t="n">
        <v>38</v>
      </c>
      <c r="D10" s="9" t="inlineStr">
        <is>
          <t>Informational</t>
        </is>
      </c>
      <c r="E10" s="11" t="n">
        <v>9</v>
      </c>
      <c r="F10" s="11" t="n">
        <v>3</v>
      </c>
      <c r="G10" s="11">
        <f>ROUND(0.4*(B10/MAX($B$5:$B$34)*100)+0.3*(100-C10)+0.3*(L10/MAX($L$5:$L$34)*100),0)</f>
        <v/>
      </c>
      <c r="H10" s="10">
        <f>ROUND(B10*(1-C10/100)*L10,0)</f>
        <v/>
      </c>
      <c r="I10" s="9" t="inlineStr">
        <is>
          <t>/materials/bamboo-fabric</t>
        </is>
      </c>
      <c r="J10" s="9" t="inlineStr">
        <is>
          <t>Live</t>
        </is>
      </c>
      <c r="K10" s="9" t="inlineStr">
        <is>
          <t>Sustainable Materials</t>
        </is>
      </c>
      <c r="L10" s="8">
        <f>VLOOKUP(D10,Assumptions!$B$6:$C$9,2,FALSE)</f>
        <v/>
      </c>
    </row>
    <row r="11" ht="16" customHeight="1">
      <c r="A11" s="5" t="inlineStr">
        <is>
          <t>tencel vs cotton</t>
        </is>
      </c>
      <c r="B11" s="6" t="n">
        <v>2900</v>
      </c>
      <c r="C11" s="7" t="n">
        <v>33</v>
      </c>
      <c r="D11" s="5" t="inlineStr">
        <is>
          <t>Commercial</t>
        </is>
      </c>
      <c r="E11" s="7" t="n">
        <v>14</v>
      </c>
      <c r="F11" s="7" t="n">
        <v>4</v>
      </c>
      <c r="G11" s="7">
        <f>ROUND(0.4*(B11/MAX($B$5:$B$34)*100)+0.3*(100-C11)+0.3*(L11/MAX($L$5:$L$34)*100),0)</f>
        <v/>
      </c>
      <c r="H11" s="6">
        <f>ROUND(B11*(1-C11/100)*L11,0)</f>
        <v/>
      </c>
      <c r="I11" s="5" t="inlineStr">
        <is>
          <t>/materials/tencel-vs-cotton</t>
        </is>
      </c>
      <c r="J11" s="5" t="inlineStr">
        <is>
          <t>Drafting</t>
        </is>
      </c>
      <c r="K11" s="5" t="inlineStr">
        <is>
          <t>Sustainable Materials</t>
        </is>
      </c>
      <c r="L11" s="8">
        <f>VLOOKUP(D11,Assumptions!$B$6:$C$9,2,FALSE)</f>
        <v/>
      </c>
    </row>
    <row r="12" ht="16" customHeight="1">
      <c r="A12" s="9" t="inlineStr">
        <is>
          <t>hemp clothing benefits</t>
        </is>
      </c>
      <c r="B12" s="10" t="n">
        <v>2400</v>
      </c>
      <c r="C12" s="11" t="n">
        <v>29</v>
      </c>
      <c r="D12" s="9" t="inlineStr">
        <is>
          <t>Informational</t>
        </is>
      </c>
      <c r="E12" s="11" t="n">
        <v>21</v>
      </c>
      <c r="F12" s="11" t="n">
        <v>6</v>
      </c>
      <c r="G12" s="11">
        <f>ROUND(0.4*(B12/MAX($B$5:$B$34)*100)+0.3*(100-C12)+0.3*(L12/MAX($L$5:$L$34)*100),0)</f>
        <v/>
      </c>
      <c r="H12" s="10">
        <f>ROUND(B12*(1-C12/100)*L12,0)</f>
        <v/>
      </c>
      <c r="I12" s="9" t="inlineStr">
        <is>
          <t>/materials/hemp-clothing</t>
        </is>
      </c>
      <c r="J12" s="9" t="inlineStr">
        <is>
          <t>Not started</t>
        </is>
      </c>
      <c r="K12" s="9" t="inlineStr">
        <is>
          <t>Sustainable Materials</t>
        </is>
      </c>
      <c r="L12" s="8">
        <f>VLOOKUP(D12,Assumptions!$B$6:$C$9,2,FALSE)</f>
        <v/>
      </c>
    </row>
    <row r="13" ht="16" customHeight="1">
      <c r="A13" s="5" t="inlineStr">
        <is>
          <t>fair trade clothing</t>
        </is>
      </c>
      <c r="B13" s="6" t="n">
        <v>6600</v>
      </c>
      <c r="C13" s="7" t="n">
        <v>55</v>
      </c>
      <c r="D13" s="5" t="inlineStr">
        <is>
          <t>Commercial</t>
        </is>
      </c>
      <c r="E13" s="7" t="n">
        <v>26</v>
      </c>
      <c r="F13" s="7" t="n">
        <v>7</v>
      </c>
      <c r="G13" s="7">
        <f>ROUND(0.4*(B13/MAX($B$5:$B$34)*100)+0.3*(100-C13)+0.3*(L13/MAX($L$5:$L$34)*100),0)</f>
        <v/>
      </c>
      <c r="H13" s="6">
        <f>ROUND(B13*(1-C13/100)*L13,0)</f>
        <v/>
      </c>
      <c r="I13" s="5" t="inlineStr">
        <is>
          <t>/brands/fair-trade</t>
        </is>
      </c>
      <c r="J13" s="5" t="inlineStr">
        <is>
          <t>Optimizing</t>
        </is>
      </c>
      <c r="K13" s="5" t="inlineStr">
        <is>
          <t>Ethical Manufacturing</t>
        </is>
      </c>
      <c r="L13" s="8">
        <f>VLOOKUP(D13,Assumptions!$B$6:$C$9,2,FALSE)</f>
        <v/>
      </c>
    </row>
    <row r="14" ht="16" customHeight="1">
      <c r="A14" s="9" t="inlineStr">
        <is>
          <t>living wage garment workers</t>
        </is>
      </c>
      <c r="B14" s="10" t="n">
        <v>1300</v>
      </c>
      <c r="C14" s="11" t="n">
        <v>46</v>
      </c>
      <c r="D14" s="9" t="inlineStr">
        <is>
          <t>Informational</t>
        </is>
      </c>
      <c r="E14" s="11" t="n">
        <v>33</v>
      </c>
      <c r="F14" s="11" t="n">
        <v>10</v>
      </c>
      <c r="G14" s="11">
        <f>ROUND(0.4*(B14/MAX($B$5:$B$34)*100)+0.3*(100-C14)+0.3*(L14/MAX($L$5:$L$34)*100),0)</f>
        <v/>
      </c>
      <c r="H14" s="10">
        <f>ROUND(B14*(1-C14/100)*L14,0)</f>
        <v/>
      </c>
      <c r="I14" s="9" t="inlineStr">
        <is>
          <t>/ethics/living-wage</t>
        </is>
      </c>
      <c r="J14" s="9" t="inlineStr">
        <is>
          <t>Not started</t>
        </is>
      </c>
      <c r="K14" s="9" t="inlineStr">
        <is>
          <t>Ethical Manufacturing</t>
        </is>
      </c>
      <c r="L14" s="8">
        <f>VLOOKUP(D14,Assumptions!$B$6:$C$9,2,FALSE)</f>
        <v/>
      </c>
    </row>
    <row r="15" ht="16" customHeight="1">
      <c r="A15" s="5" t="inlineStr">
        <is>
          <t>fashion supply chain transparency</t>
        </is>
      </c>
      <c r="B15" s="6" t="n">
        <v>1600</v>
      </c>
      <c r="C15" s="7" t="n">
        <v>49</v>
      </c>
      <c r="D15" s="5" t="inlineStr">
        <is>
          <t>Informational</t>
        </is>
      </c>
      <c r="E15" s="7" t="n">
        <v>19</v>
      </c>
      <c r="F15" s="7" t="n">
        <v>6</v>
      </c>
      <c r="G15" s="7">
        <f>ROUND(0.4*(B15/MAX($B$5:$B$34)*100)+0.3*(100-C15)+0.3*(L15/MAX($L$5:$L$34)*100),0)</f>
        <v/>
      </c>
      <c r="H15" s="6">
        <f>ROUND(B15*(1-C15/100)*L15,0)</f>
        <v/>
      </c>
      <c r="I15" s="5" t="inlineStr">
        <is>
          <t>/ethics/supply-chain</t>
        </is>
      </c>
      <c r="J15" s="5" t="inlineStr">
        <is>
          <t>Drafting</t>
        </is>
      </c>
      <c r="K15" s="5" t="inlineStr">
        <is>
          <t>Ethical Manufacturing</t>
        </is>
      </c>
      <c r="L15" s="8">
        <f>VLOOKUP(D15,Assumptions!$B$6:$C$9,2,FALSE)</f>
        <v/>
      </c>
    </row>
    <row r="16" ht="16" customHeight="1">
      <c r="A16" s="9" t="inlineStr">
        <is>
          <t>who made my clothes</t>
        </is>
      </c>
      <c r="B16" s="10" t="n">
        <v>2000</v>
      </c>
      <c r="C16" s="11" t="n">
        <v>35</v>
      </c>
      <c r="D16" s="9" t="inlineStr">
        <is>
          <t>Informational</t>
        </is>
      </c>
      <c r="E16" s="11" t="n">
        <v>8</v>
      </c>
      <c r="F16" s="11" t="n">
        <v>3</v>
      </c>
      <c r="G16" s="11">
        <f>ROUND(0.4*(B16/MAX($B$5:$B$34)*100)+0.3*(100-C16)+0.3*(L16/MAX($L$5:$L$34)*100),0)</f>
        <v/>
      </c>
      <c r="H16" s="10">
        <f>ROUND(B16*(1-C16/100)*L16,0)</f>
        <v/>
      </c>
      <c r="I16" s="9" t="inlineStr">
        <is>
          <t>/ethics/who-made-my-clothes</t>
        </is>
      </c>
      <c r="J16" s="9" t="inlineStr">
        <is>
          <t>Live</t>
        </is>
      </c>
      <c r="K16" s="9" t="inlineStr">
        <is>
          <t>Ethical Manufacturing</t>
        </is>
      </c>
      <c r="L16" s="8">
        <f>VLOOKUP(D16,Assumptions!$B$6:$C$9,2,FALSE)</f>
        <v/>
      </c>
    </row>
    <row r="17" ht="16" customHeight="1">
      <c r="A17" s="5" t="inlineStr">
        <is>
          <t>clothing rental subscription</t>
        </is>
      </c>
      <c r="B17" s="6" t="n">
        <v>4400</v>
      </c>
      <c r="C17" s="7" t="n">
        <v>58</v>
      </c>
      <c r="D17" s="5" t="inlineStr">
        <is>
          <t>Transactional</t>
        </is>
      </c>
      <c r="E17" s="7" t="n">
        <v>40</v>
      </c>
      <c r="F17" s="7" t="n">
        <v>8</v>
      </c>
      <c r="G17" s="7">
        <f>ROUND(0.4*(B17/MAX($B$5:$B$34)*100)+0.3*(100-C17)+0.3*(L17/MAX($L$5:$L$34)*100),0)</f>
        <v/>
      </c>
      <c r="H17" s="6">
        <f>ROUND(B17*(1-C17/100)*L17,0)</f>
        <v/>
      </c>
      <c r="I17" s="5" t="inlineStr">
        <is>
          <t>/circular/clothing-rental</t>
        </is>
      </c>
      <c r="J17" s="5" t="inlineStr">
        <is>
          <t>Not started</t>
        </is>
      </c>
      <c r="K17" s="5" t="inlineStr">
        <is>
          <t>Circular &amp; Resale</t>
        </is>
      </c>
      <c r="L17" s="8">
        <f>VLOOKUP(D17,Assumptions!$B$6:$C$9,2,FALSE)</f>
        <v/>
      </c>
    </row>
    <row r="18" ht="16" customHeight="1">
      <c r="A18" s="9" t="inlineStr">
        <is>
          <t>how to resell clothes online</t>
        </is>
      </c>
      <c r="B18" s="10" t="n">
        <v>12100</v>
      </c>
      <c r="C18" s="11" t="n">
        <v>47</v>
      </c>
      <c r="D18" s="9" t="inlineStr">
        <is>
          <t>Transactional</t>
        </is>
      </c>
      <c r="E18" s="11" t="n">
        <v>29</v>
      </c>
      <c r="F18" s="11" t="n">
        <v>6</v>
      </c>
      <c r="G18" s="11">
        <f>ROUND(0.4*(B18/MAX($B$5:$B$34)*100)+0.3*(100-C18)+0.3*(L18/MAX($L$5:$L$34)*100),0)</f>
        <v/>
      </c>
      <c r="H18" s="10">
        <f>ROUND(B18*(1-C18/100)*L18,0)</f>
        <v/>
      </c>
      <c r="I18" s="9" t="inlineStr">
        <is>
          <t>/circular/resell-clothes</t>
        </is>
      </c>
      <c r="J18" s="9" t="inlineStr">
        <is>
          <t>Drafting</t>
        </is>
      </c>
      <c r="K18" s="9" t="inlineStr">
        <is>
          <t>Circular &amp; Resale</t>
        </is>
      </c>
      <c r="L18" s="8">
        <f>VLOOKUP(D18,Assumptions!$B$6:$C$9,2,FALSE)</f>
        <v/>
      </c>
    </row>
    <row r="19" ht="16" customHeight="1">
      <c r="A19" s="5" t="inlineStr">
        <is>
          <t>thrift flipping guide</t>
        </is>
      </c>
      <c r="B19" s="6" t="n">
        <v>3300</v>
      </c>
      <c r="C19" s="7" t="n">
        <v>36</v>
      </c>
      <c r="D19" s="5" t="inlineStr">
        <is>
          <t>Informational</t>
        </is>
      </c>
      <c r="E19" s="7" t="n">
        <v>15</v>
      </c>
      <c r="F19" s="7" t="n">
        <v>4</v>
      </c>
      <c r="G19" s="7">
        <f>ROUND(0.4*(B19/MAX($B$5:$B$34)*100)+0.3*(100-C19)+0.3*(L19/MAX($L$5:$L$34)*100),0)</f>
        <v/>
      </c>
      <c r="H19" s="6">
        <f>ROUND(B19*(1-C19/100)*L19,0)</f>
        <v/>
      </c>
      <c r="I19" s="5" t="inlineStr">
        <is>
          <t>/circular/thrift-flipping</t>
        </is>
      </c>
      <c r="J19" s="5" t="inlineStr">
        <is>
          <t>Live</t>
        </is>
      </c>
      <c r="K19" s="5" t="inlineStr">
        <is>
          <t>Circular &amp; Resale</t>
        </is>
      </c>
      <c r="L19" s="8">
        <f>VLOOKUP(D19,Assumptions!$B$6:$C$9,2,FALSE)</f>
        <v/>
      </c>
    </row>
    <row r="20" ht="16" customHeight="1">
      <c r="A20" s="9" t="inlineStr">
        <is>
          <t>textile recycling near me</t>
        </is>
      </c>
      <c r="B20" s="10" t="n">
        <v>8100</v>
      </c>
      <c r="C20" s="11" t="n">
        <v>42</v>
      </c>
      <c r="D20" s="9" t="inlineStr">
        <is>
          <t>Transactional</t>
        </is>
      </c>
      <c r="E20" s="11" t="n">
        <v>22</v>
      </c>
      <c r="F20" s="11" t="n">
        <v>5</v>
      </c>
      <c r="G20" s="11">
        <f>ROUND(0.4*(B20/MAX($B$5:$B$34)*100)+0.3*(100-C20)+0.3*(L20/MAX($L$5:$L$34)*100),0)</f>
        <v/>
      </c>
      <c r="H20" s="10">
        <f>ROUND(B20*(1-C20/100)*L20,0)</f>
        <v/>
      </c>
      <c r="I20" s="9" t="inlineStr">
        <is>
          <t>/circular/textile-recycling</t>
        </is>
      </c>
      <c r="J20" s="9" t="inlineStr">
        <is>
          <t>Optimizing</t>
        </is>
      </c>
      <c r="K20" s="9" t="inlineStr">
        <is>
          <t>Circular &amp; Resale</t>
        </is>
      </c>
      <c r="L20" s="8">
        <f>VLOOKUP(D20,Assumptions!$B$6:$C$9,2,FALSE)</f>
        <v/>
      </c>
    </row>
    <row r="21" ht="16" customHeight="1">
      <c r="A21" s="5" t="inlineStr">
        <is>
          <t>circular fashion explained</t>
        </is>
      </c>
      <c r="B21" s="6" t="n">
        <v>1900</v>
      </c>
      <c r="C21" s="7" t="n">
        <v>40</v>
      </c>
      <c r="D21" s="5" t="inlineStr">
        <is>
          <t>Informational</t>
        </is>
      </c>
      <c r="E21" s="7" t="n">
        <v>17</v>
      </c>
      <c r="F21" s="7" t="n">
        <v>5</v>
      </c>
      <c r="G21" s="7">
        <f>ROUND(0.4*(B21/MAX($B$5:$B$34)*100)+0.3*(100-C21)+0.3*(L21/MAX($L$5:$L$34)*100),0)</f>
        <v/>
      </c>
      <c r="H21" s="6">
        <f>ROUND(B21*(1-C21/100)*L21,0)</f>
        <v/>
      </c>
      <c r="I21" s="5" t="inlineStr">
        <is>
          <t>/circular/circular-fashion</t>
        </is>
      </c>
      <c r="J21" s="5" t="inlineStr">
        <is>
          <t>Drafting</t>
        </is>
      </c>
      <c r="K21" s="5" t="inlineStr">
        <is>
          <t>Circular &amp; Resale</t>
        </is>
      </c>
      <c r="L21" s="8">
        <f>VLOOKUP(D21,Assumptions!$B$6:$C$9,2,FALSE)</f>
        <v/>
      </c>
    </row>
    <row r="22" ht="16" customHeight="1">
      <c r="A22" s="9" t="inlineStr">
        <is>
          <t>how to wash wool sweater</t>
        </is>
      </c>
      <c r="B22" s="10" t="n">
        <v>14800</v>
      </c>
      <c r="C22" s="11" t="n">
        <v>31</v>
      </c>
      <c r="D22" s="9" t="inlineStr">
        <is>
          <t>Informational</t>
        </is>
      </c>
      <c r="E22" s="11" t="n">
        <v>11</v>
      </c>
      <c r="F22" s="11" t="n">
        <v>3</v>
      </c>
      <c r="G22" s="11">
        <f>ROUND(0.4*(B22/MAX($B$5:$B$34)*100)+0.3*(100-C22)+0.3*(L22/MAX($L$5:$L$34)*100),0)</f>
        <v/>
      </c>
      <c r="H22" s="10">
        <f>ROUND(B22*(1-C22/100)*L22,0)</f>
        <v/>
      </c>
      <c r="I22" s="9" t="inlineStr">
        <is>
          <t>/care/wash-wool-sweater</t>
        </is>
      </c>
      <c r="J22" s="9" t="inlineStr">
        <is>
          <t>Live</t>
        </is>
      </c>
      <c r="K22" s="9" t="inlineStr">
        <is>
          <t>Care &amp; Longevity</t>
        </is>
      </c>
      <c r="L22" s="8">
        <f>VLOOKUP(D22,Assumptions!$B$6:$C$9,2,FALSE)</f>
        <v/>
      </c>
    </row>
    <row r="23" ht="16" customHeight="1">
      <c r="A23" s="5" t="inlineStr">
        <is>
          <t>remove stains from silk</t>
        </is>
      </c>
      <c r="B23" s="6" t="n">
        <v>6600</v>
      </c>
      <c r="C23" s="7" t="n">
        <v>28</v>
      </c>
      <c r="D23" s="5" t="inlineStr">
        <is>
          <t>Informational</t>
        </is>
      </c>
      <c r="E23" s="7" t="n">
        <v>13</v>
      </c>
      <c r="F23" s="7" t="n">
        <v>4</v>
      </c>
      <c r="G23" s="7">
        <f>ROUND(0.4*(B23/MAX($B$5:$B$34)*100)+0.3*(100-C23)+0.3*(L23/MAX($L$5:$L$34)*100),0)</f>
        <v/>
      </c>
      <c r="H23" s="6">
        <f>ROUND(B23*(1-C23/100)*L23,0)</f>
        <v/>
      </c>
      <c r="I23" s="5" t="inlineStr">
        <is>
          <t>/care/silk-stains</t>
        </is>
      </c>
      <c r="J23" s="5" t="inlineStr">
        <is>
          <t>Live</t>
        </is>
      </c>
      <c r="K23" s="5" t="inlineStr">
        <is>
          <t>Care &amp; Longevity</t>
        </is>
      </c>
      <c r="L23" s="8">
        <f>VLOOKUP(D23,Assumptions!$B$6:$C$9,2,FALSE)</f>
        <v/>
      </c>
    </row>
    <row r="24" ht="16" customHeight="1">
      <c r="A24" s="9" t="inlineStr">
        <is>
          <t>how to fix a hole in jeans</t>
        </is>
      </c>
      <c r="B24" s="10" t="n">
        <v>9900</v>
      </c>
      <c r="C24" s="11" t="n">
        <v>34</v>
      </c>
      <c r="D24" s="9" t="inlineStr">
        <is>
          <t>Informational</t>
        </is>
      </c>
      <c r="E24" s="11" t="n">
        <v>20</v>
      </c>
      <c r="F24" s="11" t="n">
        <v>5</v>
      </c>
      <c r="G24" s="11">
        <f>ROUND(0.4*(B24/MAX($B$5:$B$34)*100)+0.3*(100-C24)+0.3*(L24/MAX($L$5:$L$34)*100),0)</f>
        <v/>
      </c>
      <c r="H24" s="10">
        <f>ROUND(B24*(1-C24/100)*L24,0)</f>
        <v/>
      </c>
      <c r="I24" s="9" t="inlineStr">
        <is>
          <t>/care/repair-jeans</t>
        </is>
      </c>
      <c r="J24" s="9" t="inlineStr">
        <is>
          <t>Drafting</t>
        </is>
      </c>
      <c r="K24" s="9" t="inlineStr">
        <is>
          <t>Care &amp; Longevity</t>
        </is>
      </c>
      <c r="L24" s="8">
        <f>VLOOKUP(D24,Assumptions!$B$6:$C$9,2,FALSE)</f>
        <v/>
      </c>
    </row>
    <row r="25" ht="16" customHeight="1">
      <c r="A25" s="5" t="inlineStr">
        <is>
          <t>clothing repair kit</t>
        </is>
      </c>
      <c r="B25" s="6" t="n">
        <v>5400</v>
      </c>
      <c r="C25" s="7" t="n">
        <v>51</v>
      </c>
      <c r="D25" s="5" t="inlineStr">
        <is>
          <t>Transactional</t>
        </is>
      </c>
      <c r="E25" s="7" t="n">
        <v>35</v>
      </c>
      <c r="F25" s="7" t="n">
        <v>7</v>
      </c>
      <c r="G25" s="7">
        <f>ROUND(0.4*(B25/MAX($B$5:$B$34)*100)+0.3*(100-C25)+0.3*(L25/MAX($L$5:$L$34)*100),0)</f>
        <v/>
      </c>
      <c r="H25" s="6">
        <f>ROUND(B25*(1-C25/100)*L25,0)</f>
        <v/>
      </c>
      <c r="I25" s="5" t="inlineStr">
        <is>
          <t>/shop/repair-kit</t>
        </is>
      </c>
      <c r="J25" s="5" t="inlineStr">
        <is>
          <t>Not started</t>
        </is>
      </c>
      <c r="K25" s="5" t="inlineStr">
        <is>
          <t>Care &amp; Longevity</t>
        </is>
      </c>
      <c r="L25" s="8">
        <f>VLOOKUP(D25,Assumptions!$B$6:$C$9,2,FALSE)</f>
        <v/>
      </c>
    </row>
    <row r="26" ht="16" customHeight="1">
      <c r="A26" s="9" t="inlineStr">
        <is>
          <t>make clothes last longer</t>
        </is>
      </c>
      <c r="B26" s="10" t="n">
        <v>1000</v>
      </c>
      <c r="C26" s="11" t="n">
        <v>24</v>
      </c>
      <c r="D26" s="9" t="inlineStr">
        <is>
          <t>Informational</t>
        </is>
      </c>
      <c r="E26" s="11" t="n">
        <v>7</v>
      </c>
      <c r="F26" s="11" t="n">
        <v>2</v>
      </c>
      <c r="G26" s="11">
        <f>ROUND(0.4*(B26/MAX($B$5:$B$34)*100)+0.3*(100-C26)+0.3*(L26/MAX($L$5:$L$34)*100),0)</f>
        <v/>
      </c>
      <c r="H26" s="10">
        <f>ROUND(B26*(1-C26/100)*L26,0)</f>
        <v/>
      </c>
      <c r="I26" s="9" t="inlineStr">
        <is>
          <t>/care/make-clothes-last</t>
        </is>
      </c>
      <c r="J26" s="9" t="inlineStr">
        <is>
          <t>Live</t>
        </is>
      </c>
      <c r="K26" s="9" t="inlineStr">
        <is>
          <t>Care &amp; Longevity</t>
        </is>
      </c>
      <c r="L26" s="8">
        <f>VLOOKUP(D26,Assumptions!$B$6:$C$9,2,FALSE)</f>
        <v/>
      </c>
    </row>
    <row r="27" ht="16" customHeight="1">
      <c r="A27" s="5" t="inlineStr">
        <is>
          <t>capsule wardrobe checklist</t>
        </is>
      </c>
      <c r="B27" s="6" t="n">
        <v>6600</v>
      </c>
      <c r="C27" s="7" t="n">
        <v>45</v>
      </c>
      <c r="D27" s="5" t="inlineStr">
        <is>
          <t>Informational</t>
        </is>
      </c>
      <c r="E27" s="7" t="n">
        <v>16</v>
      </c>
      <c r="F27" s="7" t="n">
        <v>4</v>
      </c>
      <c r="G27" s="7">
        <f>ROUND(0.4*(B27/MAX($B$5:$B$34)*100)+0.3*(100-C27)+0.3*(L27/MAX($L$5:$L$34)*100),0)</f>
        <v/>
      </c>
      <c r="H27" s="6">
        <f>ROUND(B27*(1-C27/100)*L27,0)</f>
        <v/>
      </c>
      <c r="I27" s="5" t="inlineStr">
        <is>
          <t>/slow/capsule-wardrobe</t>
        </is>
      </c>
      <c r="J27" s="5" t="inlineStr">
        <is>
          <t>Optimizing</t>
        </is>
      </c>
      <c r="K27" s="5" t="inlineStr">
        <is>
          <t>Slow Fashion</t>
        </is>
      </c>
      <c r="L27" s="8">
        <f>VLOOKUP(D27,Assumptions!$B$6:$C$9,2,FALSE)</f>
        <v/>
      </c>
    </row>
    <row r="28" ht="16" customHeight="1">
      <c r="A28" s="9" t="inlineStr">
        <is>
          <t>how many clothes do i need</t>
        </is>
      </c>
      <c r="B28" s="10" t="n">
        <v>2900</v>
      </c>
      <c r="C28" s="11" t="n">
        <v>30</v>
      </c>
      <c r="D28" s="9" t="inlineStr">
        <is>
          <t>Informational</t>
        </is>
      </c>
      <c r="E28" s="11" t="n">
        <v>25</v>
      </c>
      <c r="F28" s="11" t="n">
        <v>6</v>
      </c>
      <c r="G28" s="11">
        <f>ROUND(0.4*(B28/MAX($B$5:$B$34)*100)+0.3*(100-C28)+0.3*(L28/MAX($L$5:$L$34)*100),0)</f>
        <v/>
      </c>
      <c r="H28" s="10">
        <f>ROUND(B28*(1-C28/100)*L28,0)</f>
        <v/>
      </c>
      <c r="I28" s="9" t="inlineStr">
        <is>
          <t>/slow/how-many-clothes</t>
        </is>
      </c>
      <c r="J28" s="9" t="inlineStr">
        <is>
          <t>Drafting</t>
        </is>
      </c>
      <c r="K28" s="9" t="inlineStr">
        <is>
          <t>Slow Fashion</t>
        </is>
      </c>
      <c r="L28" s="8">
        <f>VLOOKUP(D28,Assumptions!$B$6:$C$9,2,FALSE)</f>
        <v/>
      </c>
    </row>
    <row r="29" ht="16" customHeight="1">
      <c r="A29" s="5" t="inlineStr">
        <is>
          <t>cost per wear calculator</t>
        </is>
      </c>
      <c r="B29" s="6" t="n">
        <v>1200</v>
      </c>
      <c r="C29" s="7" t="n">
        <v>27</v>
      </c>
      <c r="D29" s="5" t="inlineStr">
        <is>
          <t>Transactional</t>
        </is>
      </c>
      <c r="E29" s="7" t="n">
        <v>6</v>
      </c>
      <c r="F29" s="7" t="n">
        <v>2</v>
      </c>
      <c r="G29" s="7">
        <f>ROUND(0.4*(B29/MAX($B$5:$B$34)*100)+0.3*(100-C29)+0.3*(L29/MAX($L$5:$L$34)*100),0)</f>
        <v/>
      </c>
      <c r="H29" s="6">
        <f>ROUND(B29*(1-C29/100)*L29,0)</f>
        <v/>
      </c>
      <c r="I29" s="5" t="inlineStr">
        <is>
          <t>/tools/cost-per-wear</t>
        </is>
      </c>
      <c r="J29" s="5" t="inlineStr">
        <is>
          <t>Live</t>
        </is>
      </c>
      <c r="K29" s="5" t="inlineStr">
        <is>
          <t>Slow Fashion</t>
        </is>
      </c>
      <c r="L29" s="8">
        <f>VLOOKUP(D29,Assumptions!$B$6:$C$9,2,FALSE)</f>
        <v/>
      </c>
    </row>
    <row r="30" ht="16" customHeight="1">
      <c r="A30" s="9" t="inlineStr">
        <is>
          <t>gots certified meaning</t>
        </is>
      </c>
      <c r="B30" s="10" t="n">
        <v>3600</v>
      </c>
      <c r="C30" s="11" t="n">
        <v>39</v>
      </c>
      <c r="D30" s="9" t="inlineStr">
        <is>
          <t>Informational</t>
        </is>
      </c>
      <c r="E30" s="11" t="n">
        <v>10</v>
      </c>
      <c r="F30" s="11" t="n">
        <v>3</v>
      </c>
      <c r="G30" s="11">
        <f>ROUND(0.4*(B30/MAX($B$5:$B$34)*100)+0.3*(100-C30)+0.3*(L30/MAX($L$5:$L$34)*100),0)</f>
        <v/>
      </c>
      <c r="H30" s="10">
        <f>ROUND(B30*(1-C30/100)*L30,0)</f>
        <v/>
      </c>
      <c r="I30" s="9" t="inlineStr">
        <is>
          <t>/standards/gots-certified</t>
        </is>
      </c>
      <c r="J30" s="9" t="inlineStr">
        <is>
          <t>Live</t>
        </is>
      </c>
      <c r="K30" s="9" t="inlineStr">
        <is>
          <t>Certifications</t>
        </is>
      </c>
      <c r="L30" s="8">
        <f>VLOOKUP(D30,Assumptions!$B$6:$C$9,2,FALSE)</f>
        <v/>
      </c>
    </row>
    <row r="31" ht="16" customHeight="1">
      <c r="A31" s="5" t="inlineStr">
        <is>
          <t>b corp fashion brands</t>
        </is>
      </c>
      <c r="B31" s="6" t="n">
        <v>2400</v>
      </c>
      <c r="C31" s="7" t="n">
        <v>48</v>
      </c>
      <c r="D31" s="5" t="inlineStr">
        <is>
          <t>Commercial</t>
        </is>
      </c>
      <c r="E31" s="7" t="n">
        <v>28</v>
      </c>
      <c r="F31" s="7" t="n">
        <v>6</v>
      </c>
      <c r="G31" s="7">
        <f>ROUND(0.4*(B31/MAX($B$5:$B$34)*100)+0.3*(100-C31)+0.3*(L31/MAX($L$5:$L$34)*100),0)</f>
        <v/>
      </c>
      <c r="H31" s="6">
        <f>ROUND(B31*(1-C31/100)*L31,0)</f>
        <v/>
      </c>
      <c r="I31" s="5" t="inlineStr">
        <is>
          <t>/standards/b-corp-fashion</t>
        </is>
      </c>
      <c r="J31" s="5" t="inlineStr">
        <is>
          <t>Not started</t>
        </is>
      </c>
      <c r="K31" s="5" t="inlineStr">
        <is>
          <t>Certifications</t>
        </is>
      </c>
      <c r="L31" s="8">
        <f>VLOOKUP(D31,Assumptions!$B$6:$C$9,2,FALSE)</f>
        <v/>
      </c>
    </row>
    <row r="32" ht="16" customHeight="1">
      <c r="A32" s="9" t="inlineStr">
        <is>
          <t>oeko-tex standard 100</t>
        </is>
      </c>
      <c r="B32" s="10" t="n">
        <v>5400</v>
      </c>
      <c r="C32" s="11" t="n">
        <v>43</v>
      </c>
      <c r="D32" s="9" t="inlineStr">
        <is>
          <t>Informational</t>
        </is>
      </c>
      <c r="E32" s="11" t="n">
        <v>23</v>
      </c>
      <c r="F32" s="11" t="n">
        <v>5</v>
      </c>
      <c r="G32" s="11">
        <f>ROUND(0.4*(B32/MAX($B$5:$B$34)*100)+0.3*(100-C32)+0.3*(L32/MAX($L$5:$L$34)*100),0)</f>
        <v/>
      </c>
      <c r="H32" s="10">
        <f>ROUND(B32*(1-C32/100)*L32,0)</f>
        <v/>
      </c>
      <c r="I32" s="9" t="inlineStr">
        <is>
          <t>/standards/oeko-tex</t>
        </is>
      </c>
      <c r="J32" s="9" t="inlineStr">
        <is>
          <t>Drafting</t>
        </is>
      </c>
      <c r="K32" s="9" t="inlineStr">
        <is>
          <t>Certifications</t>
        </is>
      </c>
      <c r="L32" s="8">
        <f>VLOOKUP(D32,Assumptions!$B$6:$C$9,2,FALSE)</f>
        <v/>
      </c>
    </row>
    <row r="33" ht="16" customHeight="1">
      <c r="A33" s="5" t="inlineStr">
        <is>
          <t>greenwashing in fashion</t>
        </is>
      </c>
      <c r="B33" s="6" t="n">
        <v>4400</v>
      </c>
      <c r="C33" s="7" t="n">
        <v>50</v>
      </c>
      <c r="D33" s="5" t="inlineStr">
        <is>
          <t>Informational</t>
        </is>
      </c>
      <c r="E33" s="7" t="n">
        <v>30</v>
      </c>
      <c r="F33" s="7" t="n">
        <v>6</v>
      </c>
      <c r="G33" s="7">
        <f>ROUND(0.4*(B33/MAX($B$5:$B$34)*100)+0.3*(100-C33)+0.3*(L33/MAX($L$5:$L$34)*100),0)</f>
        <v/>
      </c>
      <c r="H33" s="6">
        <f>ROUND(B33*(1-C33/100)*L33,0)</f>
        <v/>
      </c>
      <c r="I33" s="5" t="inlineStr">
        <is>
          <t>/ethics/greenwashing</t>
        </is>
      </c>
      <c r="J33" s="5" t="inlineStr">
        <is>
          <t>Optimizing</t>
        </is>
      </c>
      <c r="K33" s="5" t="inlineStr">
        <is>
          <t>Ethical Manufacturing</t>
        </is>
      </c>
      <c r="L33" s="8">
        <f>VLOOKUP(D33,Assumptions!$B$6:$C$9,2,FALSE)</f>
        <v/>
      </c>
    </row>
    <row r="34" ht="16" customHeight="1">
      <c r="A34" s="9" t="inlineStr">
        <is>
          <t>best sustainable sneakers</t>
        </is>
      </c>
      <c r="B34" s="10" t="n">
        <v>8100</v>
      </c>
      <c r="C34" s="11" t="n">
        <v>63</v>
      </c>
      <c r="D34" s="9" t="inlineStr">
        <is>
          <t>Commercial</t>
        </is>
      </c>
      <c r="E34" s="11" t="n">
        <v>37</v>
      </c>
      <c r="F34" s="11" t="n">
        <v>7</v>
      </c>
      <c r="G34" s="11">
        <f>ROUND(0.4*(B34/MAX($B$5:$B$34)*100)+0.3*(100-C34)+0.3*(L34/MAX($L$5:$L$34)*100),0)</f>
        <v/>
      </c>
      <c r="H34" s="10">
        <f>ROUND(B34*(1-C34/100)*L34,0)</f>
        <v/>
      </c>
      <c r="I34" s="9" t="inlineStr">
        <is>
          <t>/shop/sustainable-sneakers</t>
        </is>
      </c>
      <c r="J34" s="9" t="inlineStr">
        <is>
          <t>Not started</t>
        </is>
      </c>
      <c r="K34" s="9" t="inlineStr">
        <is>
          <t>Circular &amp; Resale</t>
        </is>
      </c>
      <c r="L34" s="8">
        <f>VLOOKUP(D34,Assumptions!$B$6:$C$9,2,FALSE)</f>
        <v/>
      </c>
    </row>
  </sheetData>
  <mergeCells count="2">
    <mergeCell ref="A2:K2"/>
    <mergeCell ref="A1:K1"/>
  </mergeCells>
  <conditionalFormatting sqref="C5:C34">
    <cfRule type="cellIs" priority="1" operator="lessThan" dxfId="0">
      <formula>40</formula>
    </cfRule>
    <cfRule type="cellIs" priority="2" operator="between" dxfId="1">
      <formula>40</formula>
      <formula>60</formula>
    </cfRule>
    <cfRule type="cellIs" priority="3" operator="greaterThan" dxfId="2">
      <formula>60</formula>
    </cfRule>
  </conditionalFormatting>
  <conditionalFormatting sqref="G5:G34">
    <cfRule type="cellIs" priority="4" operator="greaterThanOrEqual" dxfId="3">
      <formula>70</formula>
    </cfRule>
    <cfRule type="cellIs" priority="5" operator="between" dxfId="1">
      <formula>50</formula>
      <formula>69</formula>
    </cfRule>
    <cfRule type="cellIs" priority="6" operator="lessThan" dxfId="2">
      <formula>50</formula>
    </cfRule>
  </conditionalFormatting>
  <conditionalFormatting sqref="H5:H34">
    <cfRule type="dataBar" priority="7">
      <dataBar showValue="1">
        <cfvo type="min"/>
        <cfvo type="max"/>
        <color rgb="001E4632"/>
      </dataBar>
    </cfRule>
  </conditionalFormatting>
  <dataValidations count="2">
    <dataValidation sqref="D5:D34" showDropDown="0" showInputMessage="0" showErrorMessage="0" allowBlank="0" errorTitle="Invalid intent" error="Pick a valid intent" type="list">
      <formula1>"Informational,Commercial,Transactional,Navigational"</formula1>
    </dataValidation>
    <dataValidation sqref="J5:J34" showDropDown="0" showInputMessage="0" showErrorMessage="0" allowBlank="0" errorTitle="Invalid status" error="Pick a valid status" type="list">
      <formula1>"Not started,Drafting,Live,Optimizing"</formula1>
    </dataValidation>
  </dataValidations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C7B299"/>
    <outlinePr summaryBelow="1" summaryRight="1"/>
    <pageSetUpPr fitToPage="1"/>
  </sheetPr>
  <dimension ref="A1:G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2" customWidth="1" min="3" max="3"/>
    <col width="14" customWidth="1" min="4" max="4"/>
    <col width="12" customWidth="1" min="5" max="5"/>
    <col width="14" customWidth="1" min="6" max="6"/>
    <col width="12" customWidth="1" min="7" max="7"/>
  </cols>
  <sheetData>
    <row r="1" ht="40" customHeight="1">
      <c r="A1" s="1" t="inlineStr">
        <is>
          <t>Topic Clusters — pillar coverage &amp; gaps</t>
        </is>
      </c>
    </row>
    <row r="4" ht="30" customHeight="1">
      <c r="A4" s="3" t="inlineStr">
        <is>
          <t>Cluster / topic</t>
        </is>
      </c>
      <c r="B4" s="3" t="inlineStr">
        <is>
          <t>Pillar page</t>
        </is>
      </c>
      <c r="C4" s="3" t="inlineStr">
        <is>
          <t>Keywords
(count)</t>
        </is>
      </c>
      <c r="D4" s="3" t="inlineStr">
        <is>
          <t>Est. volume
(sum)</t>
        </is>
      </c>
      <c r="E4" s="3" t="inlineStr">
        <is>
          <t>Live pages</t>
        </is>
      </c>
      <c r="F4" s="3" t="inlineStr">
        <is>
          <t>Target pages</t>
        </is>
      </c>
      <c r="G4" s="3" t="inlineStr">
        <is>
          <t>Coverage %</t>
        </is>
      </c>
    </row>
    <row r="5" ht="20" customHeight="1">
      <c r="A5" s="5" t="inlineStr">
        <is>
          <t>Sustainable Materials</t>
        </is>
      </c>
      <c r="B5" s="5" t="inlineStr">
        <is>
          <t>/materials</t>
        </is>
      </c>
      <c r="C5" s="7">
        <f>COUNTIF(Keywords!$K$5:$K$34,A5)</f>
        <v/>
      </c>
      <c r="D5" s="6">
        <f>SUMIF(Keywords!$K$5:$K$34,A5,Keywords!$B$5:$B$34)</f>
        <v/>
      </c>
      <c r="E5" s="7">
        <f>COUNTIFS(Keywords!$K$5:$K$34,A5,Keywords!$J$5:$J$34,"Live")</f>
        <v/>
      </c>
      <c r="F5" s="7" t="n">
        <v>6</v>
      </c>
      <c r="G5" s="12">
        <f>IFERROR(E5/F5,0)</f>
        <v/>
      </c>
    </row>
    <row r="6" ht="20" customHeight="1">
      <c r="A6" s="9" t="inlineStr">
        <is>
          <t>Ethical Manufacturing</t>
        </is>
      </c>
      <c r="B6" s="9" t="inlineStr">
        <is>
          <t>/ethics</t>
        </is>
      </c>
      <c r="C6" s="11">
        <f>COUNTIF(Keywords!$K$5:$K$34,A6)</f>
        <v/>
      </c>
      <c r="D6" s="10">
        <f>SUMIF(Keywords!$K$5:$K$34,A6,Keywords!$B$5:$B$34)</f>
        <v/>
      </c>
      <c r="E6" s="11">
        <f>COUNTIFS(Keywords!$K$5:$K$34,A6,Keywords!$J$5:$J$34,"Live")</f>
        <v/>
      </c>
      <c r="F6" s="11" t="n">
        <v>6</v>
      </c>
      <c r="G6" s="13">
        <f>IFERROR(E6/F6,0)</f>
        <v/>
      </c>
    </row>
    <row r="7" ht="20" customHeight="1">
      <c r="A7" s="5" t="inlineStr">
        <is>
          <t>Circular &amp; Resale</t>
        </is>
      </c>
      <c r="B7" s="5" t="inlineStr">
        <is>
          <t>/circular</t>
        </is>
      </c>
      <c r="C7" s="7">
        <f>COUNTIF(Keywords!$K$5:$K$34,A7)</f>
        <v/>
      </c>
      <c r="D7" s="6">
        <f>SUMIF(Keywords!$K$5:$K$34,A7,Keywords!$B$5:$B$34)</f>
        <v/>
      </c>
      <c r="E7" s="7">
        <f>COUNTIFS(Keywords!$K$5:$K$34,A7,Keywords!$J$5:$J$34,"Live")</f>
        <v/>
      </c>
      <c r="F7" s="7" t="n">
        <v>6</v>
      </c>
      <c r="G7" s="12">
        <f>IFERROR(E7/F7,0)</f>
        <v/>
      </c>
    </row>
    <row r="8" ht="20" customHeight="1">
      <c r="A8" s="9" t="inlineStr">
        <is>
          <t>Care &amp; Longevity</t>
        </is>
      </c>
      <c r="B8" s="9" t="inlineStr">
        <is>
          <t>/care</t>
        </is>
      </c>
      <c r="C8" s="11">
        <f>COUNTIF(Keywords!$K$5:$K$34,A8)</f>
        <v/>
      </c>
      <c r="D8" s="10">
        <f>SUMIF(Keywords!$K$5:$K$34,A8,Keywords!$B$5:$B$34)</f>
        <v/>
      </c>
      <c r="E8" s="11">
        <f>COUNTIFS(Keywords!$K$5:$K$34,A8,Keywords!$J$5:$J$34,"Live")</f>
        <v/>
      </c>
      <c r="F8" s="11" t="n">
        <v>5</v>
      </c>
      <c r="G8" s="13">
        <f>IFERROR(E8/F8,0)</f>
        <v/>
      </c>
    </row>
    <row r="9" ht="20" customHeight="1">
      <c r="A9" s="5" t="inlineStr">
        <is>
          <t>Slow Fashion</t>
        </is>
      </c>
      <c r="B9" s="5" t="inlineStr">
        <is>
          <t>/slow</t>
        </is>
      </c>
      <c r="C9" s="7">
        <f>COUNTIF(Keywords!$K$5:$K$34,A9)</f>
        <v/>
      </c>
      <c r="D9" s="6">
        <f>SUMIF(Keywords!$K$5:$K$34,A9,Keywords!$B$5:$B$34)</f>
        <v/>
      </c>
      <c r="E9" s="7">
        <f>COUNTIFS(Keywords!$K$5:$K$34,A9,Keywords!$J$5:$J$34,"Live")</f>
        <v/>
      </c>
      <c r="F9" s="7" t="n">
        <v>4</v>
      </c>
      <c r="G9" s="12">
        <f>IFERROR(E9/F9,0)</f>
        <v/>
      </c>
    </row>
    <row r="10" ht="20" customHeight="1">
      <c r="A10" s="9" t="inlineStr">
        <is>
          <t>Certifications</t>
        </is>
      </c>
      <c r="B10" s="9" t="inlineStr">
        <is>
          <t>/standards</t>
        </is>
      </c>
      <c r="C10" s="11">
        <f>COUNTIF(Keywords!$K$5:$K$34,A10)</f>
        <v/>
      </c>
      <c r="D10" s="10">
        <f>SUMIF(Keywords!$K$5:$K$34,A10,Keywords!$B$5:$B$34)</f>
        <v/>
      </c>
      <c r="E10" s="11">
        <f>COUNTIFS(Keywords!$K$5:$K$34,A10,Keywords!$J$5:$J$34,"Live")</f>
        <v/>
      </c>
      <c r="F10" s="11" t="n">
        <v>3</v>
      </c>
      <c r="G10" s="13">
        <f>IFERROR(E10/F10,0)</f>
        <v/>
      </c>
    </row>
    <row r="11">
      <c r="A11" s="14" t="inlineStr">
        <is>
          <t>TOTAL / portfolio</t>
        </is>
      </c>
      <c r="B11" s="14" t="n"/>
      <c r="C11" s="15">
        <f>SUM(C5:C10)</f>
        <v/>
      </c>
      <c r="D11" s="16">
        <f>SUM(D5:D10)</f>
        <v/>
      </c>
      <c r="E11" s="15">
        <f>SUM(E5:E10)</f>
        <v/>
      </c>
      <c r="F11" s="15">
        <f>SUM(F5:F10)</f>
        <v/>
      </c>
      <c r="G11" s="17">
        <f>IFERROR(E11/F11,0)</f>
        <v/>
      </c>
    </row>
    <row r="13">
      <c r="A13" s="2" t="inlineStr">
        <is>
          <t>Coverage flag: red = under-served pillar (build more), amber = in progress, green = target met.</t>
        </is>
      </c>
    </row>
  </sheetData>
  <mergeCells count="2">
    <mergeCell ref="A13:G13"/>
    <mergeCell ref="A1:G1"/>
  </mergeCells>
  <conditionalFormatting sqref="G5:G10">
    <cfRule type="cellIs" priority="1" operator="greaterThanOrEqual" dxfId="3">
      <formula>1</formula>
    </cfRule>
    <cfRule type="cellIs" priority="2" operator="between" dxfId="1">
      <formula>0.6</formula>
      <formula>0.999</formula>
    </cfRule>
    <cfRule type="cellIs" priority="3" operator="lessThan" dxfId="4">
      <formula>0.6</formula>
    </cfRule>
  </conditionalFormatting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D98A2B"/>
    <outlinePr summaryBelow="1" summaryRight="1"/>
    <pageSetUpPr fitToPage="1"/>
  </sheetPr>
  <dimension ref="A1:G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40" customWidth="1" min="3" max="3"/>
    <col width="12" customWidth="1" min="4" max="4"/>
    <col width="26" customWidth="1" min="5" max="5"/>
    <col width="13" customWidth="1" min="6" max="6"/>
    <col width="13" customWidth="1" min="7" max="7"/>
  </cols>
  <sheetData>
    <row r="1" ht="40" customHeight="1">
      <c r="A1" s="1" t="inlineStr">
        <is>
          <t>Editorial Content Plan</t>
        </is>
      </c>
    </row>
    <row r="4" ht="30" customHeight="1">
      <c r="A4" s="3" t="inlineStr">
        <is>
          <t>Primary keyword</t>
        </is>
      </c>
      <c r="B4" s="3" t="inlineStr">
        <is>
          <t>Secondary keywords</t>
        </is>
      </c>
      <c r="C4" s="3" t="inlineStr">
        <is>
          <t>Title</t>
        </is>
      </c>
      <c r="D4" s="3" t="inlineStr">
        <is>
          <t>Word-count
target</t>
        </is>
      </c>
      <c r="E4" s="3" t="inlineStr">
        <is>
          <t>Internal links</t>
        </is>
      </c>
      <c r="F4" s="3" t="inlineStr">
        <is>
          <t>Due date</t>
        </is>
      </c>
      <c r="G4" s="3" t="inlineStr">
        <is>
          <t>Status</t>
        </is>
      </c>
    </row>
    <row r="5" ht="28" customHeight="1">
      <c r="A5" s="18" t="inlineStr">
        <is>
          <t>sustainable fashion</t>
        </is>
      </c>
      <c r="B5" s="19" t="inlineStr">
        <is>
          <t>slow fashion; ethical clothing</t>
        </is>
      </c>
      <c r="C5" s="19" t="inlineStr">
        <is>
          <t>The Everthread Guide to Sustainable Fashion in 2026</t>
        </is>
      </c>
      <c r="D5" s="20" t="n">
        <v>2600</v>
      </c>
      <c r="E5" s="19" t="inlineStr">
        <is>
          <t>/materials, /ethics, /circular</t>
        </is>
      </c>
      <c r="F5" s="21" t="inlineStr">
        <is>
          <t>2026-08-04</t>
        </is>
      </c>
      <c r="G5" s="21" t="inlineStr">
        <is>
          <t>Drafting</t>
        </is>
      </c>
    </row>
    <row r="6" ht="28" customHeight="1">
      <c r="A6" s="22" t="inlineStr">
        <is>
          <t>organic cotton clothing</t>
        </is>
      </c>
      <c r="B6" s="23" t="inlineStr">
        <is>
          <t>tencel vs cotton; gots certified</t>
        </is>
      </c>
      <c r="C6" s="23" t="inlineStr">
        <is>
          <t>Organic Cotton vs Conventional: A Buyer's Field Guide</t>
        </is>
      </c>
      <c r="D6" s="24" t="n">
        <v>1900</v>
      </c>
      <c r="E6" s="23" t="inlineStr">
        <is>
          <t>/materials/tencel-vs-cotton</t>
        </is>
      </c>
      <c r="F6" s="25" t="inlineStr">
        <is>
          <t>2026-08-11</t>
        </is>
      </c>
      <c r="G6" s="25" t="inlineStr">
        <is>
          <t>Not started</t>
        </is>
      </c>
    </row>
    <row r="7" ht="28" customHeight="1">
      <c r="A7" s="18" t="inlineStr">
        <is>
          <t>recycled polyester fabric</t>
        </is>
      </c>
      <c r="B7" s="19" t="inlineStr">
        <is>
          <t>is bamboo fabric sustainable</t>
        </is>
      </c>
      <c r="C7" s="19" t="inlineStr">
        <is>
          <t>Recycled Polyester: When It Helps and When It Doesn't</t>
        </is>
      </c>
      <c r="D7" s="20" t="n">
        <v>1700</v>
      </c>
      <c r="E7" s="19" t="inlineStr">
        <is>
          <t>/materials/organic-cotton</t>
        </is>
      </c>
      <c r="F7" s="21" t="inlineStr">
        <is>
          <t>2026-08-18</t>
        </is>
      </c>
      <c r="G7" s="21" t="inlineStr">
        <is>
          <t>Not started</t>
        </is>
      </c>
    </row>
    <row r="8" ht="28" customHeight="1">
      <c r="A8" s="22" t="inlineStr">
        <is>
          <t>ethical clothing brands</t>
        </is>
      </c>
      <c r="B8" s="23" t="inlineStr">
        <is>
          <t>fair trade clothing; b corp fashion</t>
        </is>
      </c>
      <c r="C8" s="23" t="inlineStr">
        <is>
          <t>24 Ethical Clothing Brands We Actually Trust</t>
        </is>
      </c>
      <c r="D8" s="24" t="n">
        <v>2400</v>
      </c>
      <c r="E8" s="23" t="inlineStr">
        <is>
          <t>/standards/b-corp-fashion</t>
        </is>
      </c>
      <c r="F8" s="25" t="inlineStr">
        <is>
          <t>2026-08-25</t>
        </is>
      </c>
      <c r="G8" s="25" t="inlineStr">
        <is>
          <t>Drafting</t>
        </is>
      </c>
    </row>
    <row r="9" ht="28" customHeight="1">
      <c r="A9" s="18" t="inlineStr">
        <is>
          <t>how to resell clothes online</t>
        </is>
      </c>
      <c r="B9" s="19" t="inlineStr">
        <is>
          <t>thrift flipping guide</t>
        </is>
      </c>
      <c r="C9" s="19" t="inlineStr">
        <is>
          <t>How to Resell Your Clothes Online (Step by Step)</t>
        </is>
      </c>
      <c r="D9" s="20" t="n">
        <v>2100</v>
      </c>
      <c r="E9" s="19" t="inlineStr">
        <is>
          <t>/circular/thrift-flipping</t>
        </is>
      </c>
      <c r="F9" s="21" t="inlineStr">
        <is>
          <t>2026-09-01</t>
        </is>
      </c>
      <c r="G9" s="21" t="inlineStr">
        <is>
          <t>Not started</t>
        </is>
      </c>
    </row>
    <row r="10" ht="28" customHeight="1">
      <c r="A10" s="22" t="inlineStr">
        <is>
          <t>textile recycling near me</t>
        </is>
      </c>
      <c r="B10" s="23" t="inlineStr">
        <is>
          <t>circular fashion explained</t>
        </is>
      </c>
      <c r="C10" s="23" t="inlineStr">
        <is>
          <t>Where to Recycle Textiles Near You — A Practical Map</t>
        </is>
      </c>
      <c r="D10" s="24" t="n">
        <v>1500</v>
      </c>
      <c r="E10" s="23" t="inlineStr">
        <is>
          <t>/circular/circular-fashion</t>
        </is>
      </c>
      <c r="F10" s="25" t="inlineStr">
        <is>
          <t>2026-09-08</t>
        </is>
      </c>
      <c r="G10" s="25" t="inlineStr">
        <is>
          <t>Live</t>
        </is>
      </c>
    </row>
    <row r="11" ht="28" customHeight="1">
      <c r="A11" s="18" t="inlineStr">
        <is>
          <t>how to wash wool sweater</t>
        </is>
      </c>
      <c r="B11" s="19" t="inlineStr">
        <is>
          <t>make clothes last longer</t>
        </is>
      </c>
      <c r="C11" s="19" t="inlineStr">
        <is>
          <t>How to Wash a Wool Sweater Without Ruining It</t>
        </is>
      </c>
      <c r="D11" s="20" t="n">
        <v>1400</v>
      </c>
      <c r="E11" s="19" t="inlineStr">
        <is>
          <t>/care/make-clothes-last</t>
        </is>
      </c>
      <c r="F11" s="21" t="inlineStr">
        <is>
          <t>2026-07-21</t>
        </is>
      </c>
      <c r="G11" s="21" t="inlineStr">
        <is>
          <t>Live</t>
        </is>
      </c>
    </row>
    <row r="12" ht="28" customHeight="1">
      <c r="A12" s="22" t="inlineStr">
        <is>
          <t>how to fix a hole in jeans</t>
        </is>
      </c>
      <c r="B12" s="23" t="inlineStr">
        <is>
          <t>clothing repair kit</t>
        </is>
      </c>
      <c r="C12" s="23" t="inlineStr">
        <is>
          <t>Fix a Hole in Your Jeans in 15 Minutes</t>
        </is>
      </c>
      <c r="D12" s="24" t="n">
        <v>1300</v>
      </c>
      <c r="E12" s="23" t="inlineStr">
        <is>
          <t>/shop/repair-kit</t>
        </is>
      </c>
      <c r="F12" s="25" t="inlineStr">
        <is>
          <t>2026-09-15</t>
        </is>
      </c>
      <c r="G12" s="25" t="inlineStr">
        <is>
          <t>Drafting</t>
        </is>
      </c>
    </row>
    <row r="13" ht="28" customHeight="1">
      <c r="A13" s="18" t="inlineStr">
        <is>
          <t>capsule wardrobe checklist</t>
        </is>
      </c>
      <c r="B13" s="19" t="inlineStr">
        <is>
          <t>how many clothes do i need</t>
        </is>
      </c>
      <c r="C13" s="19" t="inlineStr">
        <is>
          <t>The 30-Piece Capsule Wardrobe Checklist</t>
        </is>
      </c>
      <c r="D13" s="20" t="n">
        <v>1800</v>
      </c>
      <c r="E13" s="19" t="inlineStr">
        <is>
          <t>/tools/cost-per-wear</t>
        </is>
      </c>
      <c r="F13" s="21" t="inlineStr">
        <is>
          <t>2026-09-22</t>
        </is>
      </c>
      <c r="G13" s="21" t="inlineStr">
        <is>
          <t>Not started</t>
        </is>
      </c>
    </row>
    <row r="14" ht="28" customHeight="1">
      <c r="A14" s="22" t="inlineStr">
        <is>
          <t>greenwashing in fashion</t>
        </is>
      </c>
      <c r="B14" s="23" t="inlineStr">
        <is>
          <t>fashion supply chain transparency</t>
        </is>
      </c>
      <c r="C14" s="23" t="inlineStr">
        <is>
          <t>Spotting Greenwashing: A Shopper's Checklist</t>
        </is>
      </c>
      <c r="D14" s="24" t="n">
        <v>1600</v>
      </c>
      <c r="E14" s="23" t="inlineStr">
        <is>
          <t>/ethics/supply-chain</t>
        </is>
      </c>
      <c r="F14" s="25" t="inlineStr">
        <is>
          <t>2026-09-29</t>
        </is>
      </c>
      <c r="G14" s="25" t="inlineStr">
        <is>
          <t>Optimizing</t>
        </is>
      </c>
    </row>
    <row r="15" ht="28" customHeight="1">
      <c r="A15" s="18" t="inlineStr">
        <is>
          <t>gots certified meaning</t>
        </is>
      </c>
      <c r="B15" s="19" t="inlineStr">
        <is>
          <t>oeko-tex standard 100</t>
        </is>
      </c>
      <c r="C15" s="19" t="inlineStr">
        <is>
          <t>GOTS, OEKO-TEX &amp; More: Fashion Labels Decoded</t>
        </is>
      </c>
      <c r="D15" s="20" t="n">
        <v>1500</v>
      </c>
      <c r="E15" s="19" t="inlineStr">
        <is>
          <t>/standards/oeko-tex</t>
        </is>
      </c>
      <c r="F15" s="21" t="inlineStr">
        <is>
          <t>2026-10-06</t>
        </is>
      </c>
      <c r="G15" s="21" t="inlineStr">
        <is>
          <t>Live</t>
        </is>
      </c>
    </row>
    <row r="16" ht="28" customHeight="1">
      <c r="A16" s="22" t="inlineStr">
        <is>
          <t>best sustainable sneakers</t>
        </is>
      </c>
      <c r="B16" s="23" t="inlineStr">
        <is>
          <t>clothing rental subscription</t>
        </is>
      </c>
      <c r="C16" s="23" t="inlineStr">
        <is>
          <t>The Best Sustainable Sneakers, Ranked</t>
        </is>
      </c>
      <c r="D16" s="24" t="n">
        <v>2000</v>
      </c>
      <c r="E16" s="23" t="inlineStr">
        <is>
          <t>/circular/clothing-rental</t>
        </is>
      </c>
      <c r="F16" s="25" t="inlineStr">
        <is>
          <t>2026-10-13</t>
        </is>
      </c>
      <c r="G16" s="25" t="inlineStr">
        <is>
          <t>Not started</t>
        </is>
      </c>
    </row>
    <row r="18">
      <c r="A18" s="26" t="inlineStr">
        <is>
          <t>Total word-count target</t>
        </is>
      </c>
      <c r="D18" s="27">
        <f>SUM(D5:D16)</f>
        <v/>
      </c>
    </row>
    <row r="19">
      <c r="A19" s="26" t="inlineStr">
        <is>
          <t>Pages by status</t>
        </is>
      </c>
      <c r="B19" s="28" t="inlineStr">
        <is>
          <t>Not started</t>
        </is>
      </c>
      <c r="C19" s="28" t="inlineStr">
        <is>
          <t>Drafting</t>
        </is>
      </c>
      <c r="D19" s="28" t="inlineStr">
        <is>
          <t>Live</t>
        </is>
      </c>
      <c r="E19" s="28" t="inlineStr">
        <is>
          <t>Optimizing</t>
        </is>
      </c>
      <c r="F19" s="28" t="inlineStr">
        <is>
          <t>Total pages</t>
        </is>
      </c>
    </row>
    <row r="20">
      <c r="B20" s="29">
        <f>COUNTIF(G5:G16,"Not started")</f>
        <v/>
      </c>
      <c r="C20" s="29">
        <f>COUNTIF(G5:G16,"Drafting")</f>
        <v/>
      </c>
      <c r="D20" s="29">
        <f>COUNTIF(G5:G16,"Live")</f>
        <v/>
      </c>
      <c r="E20" s="29">
        <f>COUNTIF(G5:G16,"Optimizing")</f>
        <v/>
      </c>
      <c r="F20" s="30">
        <f>COUNTA(G5:G16)</f>
        <v/>
      </c>
    </row>
  </sheetData>
  <mergeCells count="1">
    <mergeCell ref="A1:G1"/>
  </mergeCells>
  <dataValidations count="1">
    <dataValidation sqref="G5:G16" showDropDown="0" showInputMessage="0" showErrorMessage="0" allowBlank="0" errorTitle="Invalid status" error="Pick a valid status" type="list">
      <formula1>"Not started,Drafting,Live,Optimizing"</formula1>
    </dataValidation>
  </dataValidations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6B6151"/>
    <outlinePr summaryBelow="1" summaryRight="1"/>
    <pageSetUpPr fitToPage="1"/>
  </sheetPr>
  <dimension ref="A1:D2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4" customWidth="1" min="4" max="4"/>
  </cols>
  <sheetData>
    <row r="1" ht="26" customHeight="1">
      <c r="A1" s="1" t="inlineStr">
        <is>
          <t>Assumptions, Methodology &amp; Data Sources</t>
        </is>
      </c>
    </row>
    <row r="2" ht="26" customHeight="1">
      <c r="A2" s="31" t="inlineStr">
        <is>
          <t>⚠  SEARCH VOLUMES ARE ESTIMATES  —  All 'Volume (est)' figures are DIRECTIONAL monthly-search estimates, not exact counts. Use them to rank and prioritise, never as guaranteed traffic. Priority &amp; Opportunity are derived from these estimates and inherit the same uncertainty.</t>
        </is>
      </c>
      <c r="B2" s="32" t="n"/>
      <c r="C2" s="32" t="n"/>
      <c r="D2" s="32" t="n"/>
    </row>
    <row r="3" ht="26" customHeight="1"/>
    <row r="5">
      <c r="A5" s="33" t="inlineStr">
        <is>
          <t>Intent-weight lookup</t>
        </is>
      </c>
      <c r="B5" s="34" t="inlineStr">
        <is>
          <t>Intent</t>
        </is>
      </c>
      <c r="C5" s="34" t="inlineStr">
        <is>
          <t>Weight</t>
        </is>
      </c>
      <c r="D5" s="4" t="inlineStr">
        <is>
          <t>← lookup range B6:C9</t>
        </is>
      </c>
    </row>
    <row r="6">
      <c r="B6" s="35" t="inlineStr">
        <is>
          <t>Informational</t>
        </is>
      </c>
      <c r="C6" s="36" t="n">
        <v>0.7</v>
      </c>
    </row>
    <row r="7">
      <c r="B7" s="37" t="inlineStr">
        <is>
          <t>Commercial</t>
        </is>
      </c>
      <c r="C7" s="38" t="n">
        <v>1</v>
      </c>
    </row>
    <row r="8">
      <c r="B8" s="35" t="inlineStr">
        <is>
          <t>Transactional</t>
        </is>
      </c>
      <c r="C8" s="36" t="n">
        <v>1.25</v>
      </c>
    </row>
    <row r="9">
      <c r="B9" s="37" t="inlineStr">
        <is>
          <t>Navigational</t>
        </is>
      </c>
      <c r="C9" s="38" t="n">
        <v>0.55</v>
      </c>
    </row>
    <row r="11">
      <c r="A11" s="33" t="inlineStr">
        <is>
          <t>Formula definitions</t>
        </is>
      </c>
    </row>
    <row r="12" ht="18" customHeight="1">
      <c r="A12" s="39" t="inlineStr">
        <is>
          <t>Intent weight</t>
        </is>
      </c>
      <c r="B12" s="40" t="inlineStr">
        <is>
          <t>VLOOKUP(intent, B6:C9, 2, FALSE)  — commercial-value multiplier</t>
        </is>
      </c>
    </row>
    <row r="13" ht="18" customHeight="1">
      <c r="A13" s="39" t="inlineStr">
        <is>
          <t>Opportunity</t>
        </is>
      </c>
      <c r="B13" s="40" t="inlineStr">
        <is>
          <t>Volume × (1 − Difficulty/100) × Intent weight  — attainable traffic estimate</t>
        </is>
      </c>
    </row>
    <row r="14" ht="32" customHeight="1">
      <c r="A14" s="39" t="inlineStr">
        <is>
          <t>Priority (0-100)</t>
        </is>
      </c>
      <c r="B14" s="40" t="inlineStr">
        <is>
          <t>0.4×(Volume ÷ max-volume ×100) + 0.3×(100 − Difficulty) + 0.3×(Intent wt ÷ max-wt ×100)</t>
        </is>
      </c>
    </row>
    <row r="15" ht="18" customHeight="1">
      <c r="A15" s="39" t="inlineStr">
        <is>
          <t>Coverage %</t>
        </is>
      </c>
      <c r="B15" s="40" t="inlineStr">
        <is>
          <t>Live pages ÷ Target pages per cluster (Clusters tab)</t>
        </is>
      </c>
    </row>
    <row r="16" ht="18" customHeight="1">
      <c r="A16" s="39" t="inlineStr">
        <is>
          <t>RAG — Difficulty</t>
        </is>
      </c>
      <c r="B16" s="40" t="inlineStr">
        <is>
          <t>green &lt;40 (easy) · amber 40-60 · red &gt;60 (hard)</t>
        </is>
      </c>
    </row>
    <row r="17" ht="18" customHeight="1">
      <c r="A17" s="39" t="inlineStr">
        <is>
          <t>RAG — Priority</t>
        </is>
      </c>
      <c r="B17" s="40" t="inlineStr">
        <is>
          <t>green ≥70 · amber 50-69 · red &lt;50</t>
        </is>
      </c>
    </row>
    <row r="19">
      <c r="A19" s="33" t="inlineStr">
        <is>
          <t>Data sources &amp; pull date</t>
        </is>
      </c>
    </row>
    <row r="20" ht="18" customHeight="1">
      <c r="A20" s="39" t="inlineStr">
        <is>
          <t>Pull date</t>
        </is>
      </c>
      <c r="B20" s="40" t="inlineStr">
        <is>
          <t>2026-07-15</t>
        </is>
      </c>
    </row>
    <row r="21" ht="18" customHeight="1">
      <c r="A21" s="39" t="inlineStr">
        <is>
          <t>Volume (est) basis</t>
        </is>
      </c>
      <c r="B21" s="40" t="inlineStr">
        <is>
          <t>Blended keyword-explorer estimates (search-tool exports), rounded to typical bands</t>
        </is>
      </c>
    </row>
    <row r="22" ht="18" customHeight="1">
      <c r="A22" s="39" t="inlineStr">
        <is>
          <t>Difficulty basis</t>
        </is>
      </c>
      <c r="B22" s="40" t="inlineStr">
        <is>
          <t>Keyword-difficulty index (0-100), normalised across tools</t>
        </is>
      </c>
    </row>
    <row r="23" ht="18" customHeight="1">
      <c r="A23" s="39" t="inlineStr">
        <is>
          <t>Current / target rank</t>
        </is>
      </c>
      <c r="B23" s="40" t="inlineStr">
        <is>
          <t>Own rank-tracking export; targets set by editorial team</t>
        </is>
      </c>
    </row>
    <row r="24" ht="18" customHeight="1">
      <c r="A24" s="39" t="inlineStr">
        <is>
          <t>Scope</t>
        </is>
      </c>
      <c r="B24" s="40" t="inlineStr">
        <is>
          <t>Everthread Journal — sustainable-fashion content hub (illustrative sample brief)</t>
        </is>
      </c>
    </row>
    <row r="25" ht="18" customHeight="1">
      <c r="A25" s="39" t="inlineStr">
        <is>
          <t>Note</t>
        </is>
      </c>
      <c r="B25" s="40" t="inlineStr">
        <is>
          <t>Volumes &amp; difficulty are ESTIMATES; refresh quarterly against a live keyword tool.</t>
        </is>
      </c>
    </row>
    <row r="27">
      <c r="A27" s="4" t="inlineStr">
        <is>
          <t>Prepared with McLeuker AI  ·  Everthread Journal SEO brief (sample)</t>
        </is>
      </c>
    </row>
  </sheetData>
  <mergeCells count="15">
    <mergeCell ref="A1:D1"/>
    <mergeCell ref="A27:D27"/>
    <mergeCell ref="B14:D14"/>
    <mergeCell ref="B15:D15"/>
    <mergeCell ref="B23:D23"/>
    <mergeCell ref="B22:D22"/>
    <mergeCell ref="B17:D17"/>
    <mergeCell ref="B13:D13"/>
    <mergeCell ref="B21:D21"/>
    <mergeCell ref="B12:D12"/>
    <mergeCell ref="A2:D3"/>
    <mergeCell ref="B25:D25"/>
    <mergeCell ref="B24:D24"/>
    <mergeCell ref="B16:D16"/>
    <mergeCell ref="B20:D20"/>
  </mergeCells>
  <printOptions horizontalCentered="1"/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2026-07-15T08:54:26Z</dcterms:created>
  <dcterms:modified xsi:type="dcterms:W3CDTF">2026-07-15T08:54:26Z</dcterms:modified>
</cp:coreProperties>
</file>